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2025 FERC Rate Case TO2025\12-Dec 1 Annual Informational Update\Workpapers\"/>
    </mc:Choice>
  </mc:AlternateContent>
  <xr:revisionPtr revIDLastSave="0" documentId="13_ncr:1_{619544A4-10FA-44D5-A941-4BAEB0592ED3}" xr6:coauthVersionLast="47" xr6:coauthVersionMax="47" xr10:uidLastSave="{00000000-0000-0000-0000-000000000000}"/>
  <bookViews>
    <workbookView xWindow="28680" yWindow="-120" windowWidth="29040" windowHeight="15720" xr2:uid="{163757C4-0908-40EE-9DA8-4000D8621853}"/>
  </bookViews>
  <sheets>
    <sheet name="Trans Plant-Rsrve Act" sheetId="1" r:id="rId1"/>
    <sheet name="2023 ISO Study with Inc Plant" sheetId="2" r:id="rId2"/>
    <sheet name="Accum Depr Calc" sheetId="5" r:id="rId3"/>
    <sheet name="2022 ISO Study with Inc Plant" sheetId="3" r:id="rId4"/>
    <sheet name="Reserve Recon to FF1" sheetId="6" r:id="rId5"/>
    <sheet name="General &amp; Intangible Reserve" sheetId="7" r:id="rId6"/>
  </sheets>
  <definedNames>
    <definedName name="_Fill" localSheetId="3" hidden="1">#REF!</definedName>
    <definedName name="_Fill" localSheetId="1" hidden="1">#REF!</definedName>
    <definedName name="_Fill" localSheetId="2" hidden="1">#REF!</definedName>
    <definedName name="_Fill" hidden="1">#REF!</definedName>
    <definedName name="_Key2" localSheetId="3" hidden="1">#REF!</definedName>
    <definedName name="_Key2" localSheetId="1" hidden="1">#REF!</definedName>
    <definedName name="_Key2" localSheetId="2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RWIPMethod">#REF!</definedName>
    <definedName name="lookup" localSheetId="1">#REF!</definedName>
    <definedName name="lookup">#REF!</definedName>
    <definedName name="_xlnm.Print_Area" localSheetId="3">'2022 ISO Study with Inc Plant'!$A$1:$K$41</definedName>
    <definedName name="_xlnm.Print_Area" localSheetId="1">'2023 ISO Study with Inc Plant'!$A$1:$G$40</definedName>
    <definedName name="_xlnm.Print_Area" localSheetId="2">'Accum Depr Calc'!$A$1:$N$38</definedName>
    <definedName name="_xlnm.Print_Area" localSheetId="5">'General &amp; Intangible Reserve'!$A$1:$F$8</definedName>
    <definedName name="_xlnm.Print_Area" localSheetId="4">'Reserve Recon to FF1'!$A$2:$F$28</definedName>
    <definedName name="_xlnm.Print_Area" localSheetId="0">'Trans Plant-Rsrve Act'!$A$1:$P$46</definedName>
    <definedName name="Reference_2" localSheetId="3" hidden="1">{#N/A,#N/A,FALSE,"AD PG 1 OF 2";#N/A,#N/A,FALSE,"AD PG 2 OF 2"}</definedName>
    <definedName name="Reference_2" localSheetId="1" hidden="1">{#N/A,#N/A,FALSE,"AD PG 1 OF 2";#N/A,#N/A,FALSE,"AD PG 2 OF 2"}</definedName>
    <definedName name="Reference_2" localSheetId="2" hidden="1">{#N/A,#N/A,FALSE,"AD PG 1 OF 2";#N/A,#N/A,FALSE,"AD PG 2 OF 2"}</definedName>
    <definedName name="Reference_2" localSheetId="5" hidden="1">{#N/A,#N/A,FALSE,"AD PG 1 OF 2";#N/A,#N/A,FALSE,"AD PG 2 OF 2"}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3" hidden="1">{#N/A,#N/A,FALSE,"AD PG 1 OF 2";#N/A,#N/A,FALSE,"AD PG 2 OF 2"}</definedName>
    <definedName name="Test" localSheetId="1" hidden="1">{#N/A,#N/A,FALSE,"AD PG 1 OF 2";#N/A,#N/A,FALSE,"AD PG 2 OF 2"}</definedName>
    <definedName name="Test" localSheetId="2" hidden="1">{#N/A,#N/A,FALSE,"AD PG 1 OF 2";#N/A,#N/A,FALSE,"AD PG 2 OF 2"}</definedName>
    <definedName name="Test" localSheetId="5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3" hidden="1">{#N/A,#N/A,FALSE,"AD PG 1 OF 2";#N/A,#N/A,FALSE,"AD PG 2 OF 2"}</definedName>
    <definedName name="wrn.Statement._.AD." localSheetId="1" hidden="1">{#N/A,#N/A,FALSE,"AD PG 1 OF 2";#N/A,#N/A,FALSE,"AD PG 2 OF 2"}</definedName>
    <definedName name="wrn.Statement._.AD." localSheetId="2" hidden="1">{#N/A,#N/A,FALSE,"AD PG 1 OF 2";#N/A,#N/A,FALSE,"AD PG 2 OF 2"}</definedName>
    <definedName name="wrn.Statement._.AD." localSheetId="5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3" hidden="1">{#N/A,#N/A,FALSE,"AD PG 1 OF 2";#N/A,#N/A,FALSE,"AD PG 2 OF 2"}</definedName>
    <definedName name="wrn.statement._.AD.old" localSheetId="1" hidden="1">{#N/A,#N/A,FALSE,"AD PG 1 OF 2";#N/A,#N/A,FALSE,"AD PG 2 OF 2"}</definedName>
    <definedName name="wrn.statement._.AD.old" localSheetId="2" hidden="1">{#N/A,#N/A,FALSE,"AD PG 1 OF 2";#N/A,#N/A,FALSE,"AD PG 2 OF 2"}</definedName>
    <definedName name="wrn.statement._.AD.old" localSheetId="5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3" hidden="1">{#N/A,#N/A,FALSE,"AD PG 1 OF 2";#N/A,#N/A,FALSE,"AD PG 2 OF 2"}</definedName>
    <definedName name="wrn.Statement._.AD2." localSheetId="1" hidden="1">{#N/A,#N/A,FALSE,"AD PG 1 OF 2";#N/A,#N/A,FALSE,"AD PG 2 OF 2"}</definedName>
    <definedName name="wrn.Statement._.AD2." localSheetId="2" hidden="1">{#N/A,#N/A,FALSE,"AD PG 1 OF 2";#N/A,#N/A,FALSE,"AD PG 2 OF 2"}</definedName>
    <definedName name="wrn.Statement._.AD2." localSheetId="5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3" hidden="1">{#N/A,#N/A,FALSE,"AD PG 1 OF 2";#N/A,#N/A,FALSE,"AD PG 2 OF 2"}</definedName>
    <definedName name="wrn.statement._.AD3." localSheetId="1" hidden="1">{#N/A,#N/A,FALSE,"AD PG 1 OF 2";#N/A,#N/A,FALSE,"AD PG 2 OF 2"}</definedName>
    <definedName name="wrn.statement._.AD3." localSheetId="2" hidden="1">{#N/A,#N/A,FALSE,"AD PG 1 OF 2";#N/A,#N/A,FALSE,"AD PG 2 OF 2"}</definedName>
    <definedName name="wrn.statement._.AD3." localSheetId="5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7" l="1"/>
  <c r="D6" i="7"/>
  <c r="C10" i="6"/>
  <c r="D10" i="6"/>
  <c r="D11" i="6"/>
  <c r="C12" i="6"/>
  <c r="D12" i="6"/>
  <c r="C13" i="6"/>
  <c r="D13" i="6"/>
  <c r="C20" i="6"/>
  <c r="D20" i="6"/>
  <c r="C11" i="6"/>
  <c r="D27" i="6"/>
  <c r="L35" i="5"/>
  <c r="D35" i="5"/>
  <c r="J28" i="5"/>
  <c r="J36" i="5" s="1"/>
  <c r="M27" i="5"/>
  <c r="I35" i="5"/>
  <c r="K34" i="5"/>
  <c r="K18" i="5"/>
  <c r="J18" i="5"/>
  <c r="F18" i="5"/>
  <c r="E18" i="5"/>
  <c r="L17" i="5"/>
  <c r="H17" i="5"/>
  <c r="G17" i="5"/>
  <c r="E17" i="5"/>
  <c r="D17" i="5"/>
  <c r="H11" i="5"/>
  <c r="H19" i="5" s="1"/>
  <c r="K11" i="5"/>
  <c r="K19" i="5" s="1"/>
  <c r="M10" i="5"/>
  <c r="G18" i="5"/>
  <c r="M9" i="5"/>
  <c r="I17" i="5"/>
  <c r="G40" i="3"/>
  <c r="C36" i="3"/>
  <c r="C38" i="3" s="1"/>
  <c r="J35" i="3"/>
  <c r="J34" i="3"/>
  <c r="J36" i="3" s="1"/>
  <c r="J32" i="3"/>
  <c r="C30" i="3"/>
  <c r="C24" i="3"/>
  <c r="J23" i="3"/>
  <c r="J22" i="3"/>
  <c r="H22" i="3"/>
  <c r="J21" i="3"/>
  <c r="J20" i="3"/>
  <c r="C15" i="3"/>
  <c r="J14" i="3"/>
  <c r="E15" i="3"/>
  <c r="J10" i="3"/>
  <c r="B36" i="2"/>
  <c r="B38" i="2" s="1"/>
  <c r="E35" i="2"/>
  <c r="E34" i="2"/>
  <c r="C36" i="2"/>
  <c r="D36" i="2"/>
  <c r="E31" i="2"/>
  <c r="B29" i="2"/>
  <c r="F23" i="2"/>
  <c r="B23" i="2"/>
  <c r="E22" i="2"/>
  <c r="G21" i="2"/>
  <c r="E20" i="2"/>
  <c r="G19" i="2"/>
  <c r="E18" i="2"/>
  <c r="G17" i="2"/>
  <c r="C23" i="2"/>
  <c r="F14" i="2"/>
  <c r="F25" i="2" s="1"/>
  <c r="F40" i="2" s="1"/>
  <c r="D14" i="2"/>
  <c r="B14" i="2"/>
  <c r="B25" i="2" s="1"/>
  <c r="B40" i="2" s="1"/>
  <c r="G13" i="2"/>
  <c r="E13" i="2"/>
  <c r="G12" i="2"/>
  <c r="E12" i="2"/>
  <c r="C14" i="2"/>
  <c r="C25" i="2" s="1"/>
  <c r="G9" i="2"/>
  <c r="E9" i="2"/>
  <c r="N45" i="1"/>
  <c r="N44" i="1"/>
  <c r="N40" i="1"/>
  <c r="N39" i="1"/>
  <c r="C39" i="1"/>
  <c r="C44" i="1" s="1"/>
  <c r="C24" i="1"/>
  <c r="N23" i="1"/>
  <c r="C23" i="1"/>
  <c r="C9" i="1"/>
  <c r="C10" i="1" s="1"/>
  <c r="C8" i="1"/>
  <c r="N7" i="1"/>
  <c r="F35" i="3" l="1"/>
  <c r="H19" i="3"/>
  <c r="D24" i="3"/>
  <c r="H21" i="3"/>
  <c r="F13" i="3"/>
  <c r="D36" i="3"/>
  <c r="F19" i="3"/>
  <c r="F14" i="3"/>
  <c r="E36" i="3"/>
  <c r="H14" i="3"/>
  <c r="C26" i="3"/>
  <c r="C40" i="3" s="1"/>
  <c r="H20" i="3"/>
  <c r="H23" i="3"/>
  <c r="C14" i="6"/>
  <c r="C27" i="6"/>
  <c r="D14" i="6"/>
  <c r="I11" i="5"/>
  <c r="I19" i="5" s="1"/>
  <c r="J17" i="5"/>
  <c r="H18" i="5"/>
  <c r="H20" i="5" s="1"/>
  <c r="F19" i="5"/>
  <c r="K28" i="5"/>
  <c r="L34" i="5"/>
  <c r="J35" i="5"/>
  <c r="F11" i="5"/>
  <c r="J11" i="5"/>
  <c r="K17" i="5"/>
  <c r="K20" i="5" s="1"/>
  <c r="I18" i="5"/>
  <c r="D28" i="5"/>
  <c r="L28" i="5"/>
  <c r="L36" i="5" s="1"/>
  <c r="E34" i="5"/>
  <c r="K35" i="5"/>
  <c r="K37" i="5" s="1"/>
  <c r="D11" i="5"/>
  <c r="L11" i="5"/>
  <c r="L19" i="5" s="1"/>
  <c r="M26" i="5"/>
  <c r="F28" i="5"/>
  <c r="F36" i="5" s="1"/>
  <c r="G34" i="5"/>
  <c r="E35" i="5"/>
  <c r="K36" i="5"/>
  <c r="E28" i="5"/>
  <c r="E11" i="5"/>
  <c r="E19" i="5" s="1"/>
  <c r="E20" i="5" s="1"/>
  <c r="F17" i="5"/>
  <c r="D18" i="5"/>
  <c r="L18" i="5"/>
  <c r="L20" i="5" s="1"/>
  <c r="J19" i="5"/>
  <c r="G28" i="5"/>
  <c r="G36" i="5" s="1"/>
  <c r="H34" i="5"/>
  <c r="F35" i="5"/>
  <c r="H28" i="5"/>
  <c r="H36" i="5" s="1"/>
  <c r="I34" i="5"/>
  <c r="G35" i="5"/>
  <c r="E36" i="5"/>
  <c r="F34" i="5"/>
  <c r="I28" i="5"/>
  <c r="I36" i="5" s="1"/>
  <c r="J34" i="5"/>
  <c r="J37" i="5" s="1"/>
  <c r="H35" i="5"/>
  <c r="G11" i="5"/>
  <c r="G19" i="5" s="1"/>
  <c r="G20" i="5" s="1"/>
  <c r="E24" i="3"/>
  <c r="J19" i="3"/>
  <c r="F21" i="3"/>
  <c r="F34" i="3"/>
  <c r="H13" i="3"/>
  <c r="D15" i="3"/>
  <c r="H15" i="3" s="1"/>
  <c r="H18" i="3"/>
  <c r="F23" i="3"/>
  <c r="J13" i="3"/>
  <c r="J15" i="3" s="1"/>
  <c r="J18" i="3"/>
  <c r="F20" i="3"/>
  <c r="F10" i="3"/>
  <c r="F32" i="3"/>
  <c r="D38" i="3"/>
  <c r="J38" i="3" s="1"/>
  <c r="H10" i="3"/>
  <c r="F22" i="3"/>
  <c r="F18" i="3"/>
  <c r="G14" i="2"/>
  <c r="C38" i="2"/>
  <c r="C40" i="2" s="1"/>
  <c r="E36" i="2"/>
  <c r="D38" i="2"/>
  <c r="E38" i="2" s="1"/>
  <c r="E14" i="2"/>
  <c r="G18" i="2"/>
  <c r="G20" i="2"/>
  <c r="G22" i="2"/>
  <c r="E17" i="2"/>
  <c r="E19" i="2"/>
  <c r="E21" i="2"/>
  <c r="D23" i="2"/>
  <c r="E33" i="2"/>
  <c r="C11" i="1"/>
  <c r="C26" i="1"/>
  <c r="N19" i="1"/>
  <c r="C25" i="1"/>
  <c r="N35" i="1"/>
  <c r="F37" i="5" l="1"/>
  <c r="M35" i="5"/>
  <c r="I20" i="5"/>
  <c r="D26" i="3"/>
  <c r="D40" i="3" s="1"/>
  <c r="J40" i="3" s="1"/>
  <c r="F36" i="3"/>
  <c r="E38" i="3"/>
  <c r="F38" i="3" s="1"/>
  <c r="F15" i="3"/>
  <c r="H37" i="5"/>
  <c r="M29" i="5"/>
  <c r="C28" i="5"/>
  <c r="M28" i="5" s="1"/>
  <c r="M12" i="5"/>
  <c r="C11" i="5"/>
  <c r="M11" i="5" s="1"/>
  <c r="I37" i="5"/>
  <c r="J20" i="5"/>
  <c r="G37" i="5"/>
  <c r="M18" i="5"/>
  <c r="F20" i="5"/>
  <c r="L37" i="5"/>
  <c r="E37" i="5"/>
  <c r="D19" i="5"/>
  <c r="D34" i="5"/>
  <c r="M17" i="5"/>
  <c r="J24" i="3"/>
  <c r="J26" i="3" s="1"/>
  <c r="H24" i="3"/>
  <c r="F24" i="3"/>
  <c r="E26" i="3"/>
  <c r="G23" i="2"/>
  <c r="E23" i="2"/>
  <c r="D25" i="2"/>
  <c r="C27" i="1"/>
  <c r="C12" i="1"/>
  <c r="D36" i="5" l="1"/>
  <c r="M36" i="5" s="1"/>
  <c r="D37" i="5"/>
  <c r="M37" i="5" s="1"/>
  <c r="M34" i="5"/>
  <c r="M19" i="5"/>
  <c r="D20" i="5"/>
  <c r="M20" i="5" s="1"/>
  <c r="F26" i="3"/>
  <c r="E40" i="3"/>
  <c r="H26" i="3"/>
  <c r="D40" i="2"/>
  <c r="G25" i="2"/>
  <c r="E25" i="2"/>
  <c r="C28" i="1"/>
  <c r="C13" i="1"/>
  <c r="H40" i="3" l="1"/>
  <c r="F40" i="3"/>
  <c r="G40" i="2"/>
  <c r="E40" i="2"/>
  <c r="C29" i="1"/>
  <c r="C14" i="1"/>
  <c r="C15" i="1" l="1"/>
  <c r="C30" i="1"/>
  <c r="C16" i="1" l="1"/>
  <c r="C31" i="1"/>
  <c r="C32" i="1" l="1"/>
  <c r="C17" i="1"/>
  <c r="C18" i="1" l="1"/>
  <c r="C33" i="1"/>
  <c r="C19" i="1" l="1"/>
  <c r="C35" i="1" s="1"/>
  <c r="C40" i="1" s="1"/>
  <c r="C45" i="1" s="1"/>
  <c r="C34" i="1"/>
</calcChain>
</file>

<file path=xl/sharedStrings.xml><?xml version="1.0" encoding="utf-8"?>
<sst xmlns="http://schemas.openxmlformats.org/spreadsheetml/2006/main" count="123" uniqueCount="68">
  <si>
    <t>Southern California Edison</t>
  </si>
  <si>
    <t>Total Transmission Plant &amp; Reserve Balances</t>
  </si>
  <si>
    <t>Total Plant</t>
  </si>
  <si>
    <t>Check</t>
  </si>
  <si>
    <t>Incentive Plant</t>
  </si>
  <si>
    <t>ISO Plant</t>
  </si>
  <si>
    <t>ISO Reserve</t>
  </si>
  <si>
    <t>SOUTHERN CALIFORNIA EDISON COMPANY</t>
  </si>
  <si>
    <t>Transmission &amp; Distribution ISO Facilities Study</t>
  </si>
  <si>
    <t>12-31-2023 Facilities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</si>
  <si>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</si>
  <si>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</si>
  <si>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</si>
  <si>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</si>
  <si>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</si>
  <si>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</si>
  <si>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</si>
  <si>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</si>
  <si>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Land (Substation and Line)</t>
  </si>
  <si>
    <t>Substation</t>
  </si>
  <si>
    <t>Total Substation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</si>
  <si>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</si>
  <si>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</si>
  <si>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</si>
  <si>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</si>
  <si>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</si>
  <si>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</si>
  <si>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</si>
  <si>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</t>
  </si>
  <si>
    <t>Total Transmission &amp; Distribution</t>
  </si>
  <si>
    <t>Transmission/Distribution ISO Facilities Study</t>
  </si>
  <si>
    <t>12-31-2022 Facilities</t>
  </si>
  <si>
    <t>Variance</t>
  </si>
  <si>
    <t>BOY/EOY ISO Transmission Accumulated Depreciation</t>
  </si>
  <si>
    <t>Total Company</t>
  </si>
  <si>
    <t>Total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</si>
  <si>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</si>
  <si>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</si>
  <si>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</si>
  <si>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</si>
  <si>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</si>
  <si>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</si>
  <si>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</si>
  <si>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>RWIP (108.9) compared to TO</t>
  </si>
  <si>
    <t>source: T:\Capital Acctg\FERC Form 1\Form 1 2023\4th Quarter\[4Q 2023 pg 219A.xlsx]4th QTR. 2023 ITD</t>
  </si>
  <si>
    <t>FF1 219A pg. 219 Worksheet Transmission PV Sunk NBV</t>
  </si>
  <si>
    <t>PV Sunk NBV</t>
  </si>
  <si>
    <t>FF1 219A pg. 219 Worksheet add 108.520 +108.521</t>
  </si>
  <si>
    <t>ARO</t>
  </si>
  <si>
    <t>FF1 219.25e</t>
  </si>
  <si>
    <t>Electric Lease to Others</t>
  </si>
  <si>
    <t>Mohave</t>
  </si>
  <si>
    <t>SONGS</t>
  </si>
  <si>
    <t>FF1 Reference</t>
  </si>
  <si>
    <t>Reconciling Items</t>
  </si>
  <si>
    <t>Reserve Total Check</t>
  </si>
  <si>
    <t>Adj. Transmission Balance</t>
  </si>
  <si>
    <t>RWIP Allocation</t>
  </si>
  <si>
    <t>Net Reg Asset</t>
  </si>
  <si>
    <t>FF1 Page 219</t>
  </si>
  <si>
    <t>Reconciliation to FF1</t>
  </si>
  <si>
    <t xml:space="preserve">Accumulated Depreciation </t>
  </si>
  <si>
    <t>General and Intangible Reserve Summary</t>
  </si>
  <si>
    <t>General</t>
  </si>
  <si>
    <t>Intangible</t>
  </si>
  <si>
    <t xml:space="preserve">FF1 219.28c and FF1 200.21c for previous year </t>
  </si>
  <si>
    <t>FF1 219.28c and FF1 200.21c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</si>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</sst>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0.0%"/>
    <numFmt numFmtId="167" formatCode="_(&quot;$&quot;* #,##0.00_);_(&quot;$&quot;* \(#,##0.00\);_(&quot;$&quot;* &quot;-&quot;_);_(@_)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u/>
      <sz val="10"/>
      <color theme="1"/>
      <name val="Arial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sz val="11"/>
      <color indexed="8"/>
      <name val="Calibri"/>
      <family val="2"/>
    </font>
    <font>
      <sz val="12"/>
      <color theme="1"/>
      <name val="Calibri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u val="singleAccounting"/>
      <sz val="10"/>
      <color theme="1"/>
      <name val="Calibri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" fillId="0" borderId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0" fontId="3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2" borderId="1" applyNumberFormat="0" applyFont="0" applyAlignment="0" applyProtection="0"/>
    <xf numFmtId="41" fontId="1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2" xfId="1" applyFont="1" applyBorder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165" fontId="3" fillId="0" borderId="0" xfId="3" applyNumberFormat="1" applyFont="1"/>
    <xf numFmtId="165" fontId="3" fillId="0" borderId="0" xfId="3" applyNumberFormat="1" applyFont="1" applyFill="1"/>
    <xf numFmtId="165" fontId="2" fillId="0" borderId="0" xfId="1" applyNumberFormat="1" applyFont="1"/>
    <xf numFmtId="165" fontId="2" fillId="0" borderId="0" xfId="1" applyNumberFormat="1" applyFont="1" applyAlignment="1">
      <alignment horizontal="right"/>
    </xf>
    <xf numFmtId="0" fontId="2" fillId="0" borderId="0" xfId="1" applyFont="1" applyAlignment="1">
      <alignment horizontal="right"/>
    </xf>
    <xf numFmtId="0" fontId="8" fillId="0" borderId="0" xfId="4" applyFont="1" applyAlignment="1">
      <alignment horizontal="center"/>
    </xf>
    <xf numFmtId="0" fontId="9" fillId="0" borderId="0" xfId="4" applyFont="1"/>
    <xf numFmtId="166" fontId="9" fillId="0" borderId="0" xfId="5" applyNumberFormat="1" applyFont="1"/>
    <xf numFmtId="0" fontId="11" fillId="0" borderId="0" xfId="4" applyFont="1" applyAlignment="1">
      <alignment horizontal="center"/>
    </xf>
    <xf numFmtId="0" fontId="12" fillId="0" borderId="0" xfId="4" applyFont="1" applyAlignment="1">
      <alignment horizontal="center" vertical="center"/>
    </xf>
    <xf numFmtId="0" fontId="9" fillId="0" borderId="0" xfId="4" applyFont="1" applyAlignment="1">
      <alignment horizontal="center"/>
    </xf>
    <xf numFmtId="0" fontId="13" fillId="0" borderId="2" xfId="4" applyFont="1" applyBorder="1" applyAlignment="1">
      <alignment horizontal="center"/>
    </xf>
    <xf numFmtId="0" fontId="13" fillId="0" borderId="0" xfId="4" applyFont="1" applyAlignment="1">
      <alignment horizontal="center"/>
    </xf>
    <xf numFmtId="0" fontId="9" fillId="0" borderId="0" xfId="4" applyFont="1" applyAlignment="1">
      <alignment horizontal="centerContinuous"/>
    </xf>
    <xf numFmtId="0" fontId="9" fillId="0" borderId="3" xfId="4" applyFont="1" applyBorder="1" applyAlignment="1">
      <alignment horizontal="center" vertical="center"/>
    </xf>
    <xf numFmtId="165" fontId="14" fillId="0" borderId="3" xfId="6" applyNumberFormat="1" applyFont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165" fontId="14" fillId="0" borderId="3" xfId="7" applyNumberFormat="1" applyFont="1" applyBorder="1" applyAlignment="1">
      <alignment horizontal="center" vertical="center" wrapText="1"/>
    </xf>
    <xf numFmtId="0" fontId="9" fillId="0" borderId="0" xfId="4" applyFont="1" applyAlignment="1">
      <alignment vertical="center"/>
    </xf>
    <xf numFmtId="166" fontId="9" fillId="0" borderId="0" xfId="5" applyNumberFormat="1" applyFont="1" applyAlignment="1">
      <alignment vertical="center"/>
    </xf>
    <xf numFmtId="0" fontId="14" fillId="0" borderId="0" xfId="4" applyFont="1" applyAlignment="1">
      <alignment horizontal="left"/>
    </xf>
    <xf numFmtId="41" fontId="9" fillId="0" borderId="0" xfId="4" applyNumberFormat="1" applyFont="1"/>
    <xf numFmtId="0" fontId="9" fillId="0" borderId="0" xfId="4" applyFont="1" applyAlignment="1">
      <alignment horizontal="left" indent="2"/>
    </xf>
    <xf numFmtId="10" fontId="9" fillId="0" borderId="4" xfId="5" applyNumberFormat="1" applyFont="1" applyBorder="1" applyAlignment="1">
      <alignment horizontal="left" indent="3"/>
    </xf>
    <xf numFmtId="5" fontId="9" fillId="0" borderId="4" xfId="7" applyNumberFormat="1" applyFont="1" applyFill="1" applyBorder="1"/>
    <xf numFmtId="166" fontId="9" fillId="0" borderId="4" xfId="8" applyNumberFormat="1" applyFont="1" applyFill="1" applyBorder="1" applyAlignment="1">
      <alignment horizontal="left" indent="3"/>
    </xf>
    <xf numFmtId="165" fontId="9" fillId="0" borderId="0" xfId="6" applyNumberFormat="1" applyFont="1" applyBorder="1"/>
    <xf numFmtId="166" fontId="9" fillId="0" borderId="0" xfId="5" applyNumberFormat="1" applyFont="1" applyBorder="1"/>
    <xf numFmtId="41" fontId="9" fillId="0" borderId="0" xfId="6" applyNumberFormat="1" applyFont="1" applyFill="1" applyBorder="1"/>
    <xf numFmtId="41" fontId="9" fillId="0" borderId="0" xfId="6" applyNumberFormat="1" applyFont="1" applyBorder="1"/>
    <xf numFmtId="10" fontId="9" fillId="0" borderId="0" xfId="5" applyNumberFormat="1" applyFont="1" applyBorder="1" applyAlignment="1">
      <alignment horizontal="left" indent="3"/>
    </xf>
    <xf numFmtId="41" fontId="9" fillId="0" borderId="0" xfId="7" applyNumberFormat="1" applyFont="1" applyFill="1" applyBorder="1"/>
    <xf numFmtId="0" fontId="14" fillId="0" borderId="0" xfId="4" applyFont="1"/>
    <xf numFmtId="166" fontId="9" fillId="0" borderId="0" xfId="8" applyNumberFormat="1" applyFont="1" applyFill="1" applyBorder="1" applyAlignment="1">
      <alignment horizontal="left" indent="3"/>
    </xf>
    <xf numFmtId="41" fontId="9" fillId="0" borderId="4" xfId="7" applyNumberFormat="1" applyFont="1" applyFill="1" applyBorder="1"/>
    <xf numFmtId="0" fontId="14" fillId="0" borderId="0" xfId="4" applyFont="1" applyAlignment="1">
      <alignment horizontal="left" wrapText="1"/>
    </xf>
    <xf numFmtId="165" fontId="14" fillId="0" borderId="0" xfId="6" applyNumberFormat="1" applyFont="1" applyBorder="1"/>
    <xf numFmtId="166" fontId="14" fillId="0" borderId="0" xfId="5" applyNumberFormat="1" applyFont="1" applyBorder="1"/>
    <xf numFmtId="0" fontId="9" fillId="0" borderId="0" xfId="4" applyFont="1" applyAlignment="1">
      <alignment horizontal="left"/>
    </xf>
    <xf numFmtId="38" fontId="9" fillId="0" borderId="0" xfId="6" applyNumberFormat="1" applyFont="1" applyBorder="1"/>
    <xf numFmtId="0" fontId="9" fillId="0" borderId="0" xfId="4" applyFont="1" applyAlignment="1">
      <alignment horizontal="right" wrapText="1"/>
    </xf>
    <xf numFmtId="41" fontId="9" fillId="0" borderId="0" xfId="7" applyNumberFormat="1" applyFont="1" applyBorder="1"/>
    <xf numFmtId="0" fontId="14" fillId="0" borderId="5" xfId="4" applyFont="1" applyBorder="1" applyAlignment="1">
      <alignment horizontal="left" vertical="center" wrapText="1"/>
    </xf>
    <xf numFmtId="5" fontId="14" fillId="0" borderId="5" xfId="6" applyNumberFormat="1" applyFont="1" applyBorder="1" applyAlignment="1">
      <alignment vertical="center"/>
    </xf>
    <xf numFmtId="10" fontId="14" fillId="0" borderId="5" xfId="5" applyNumberFormat="1" applyFont="1" applyBorder="1" applyAlignment="1">
      <alignment horizontal="center" vertical="center"/>
    </xf>
    <xf numFmtId="166" fontId="14" fillId="0" borderId="5" xfId="8" applyNumberFormat="1" applyFont="1" applyFill="1" applyBorder="1" applyAlignment="1">
      <alignment horizontal="center" vertical="center"/>
    </xf>
    <xf numFmtId="10" fontId="14" fillId="0" borderId="0" xfId="5" applyNumberFormat="1" applyFont="1" applyBorder="1"/>
    <xf numFmtId="165" fontId="14" fillId="0" borderId="3" xfId="7" applyNumberFormat="1" applyFont="1" applyFill="1" applyBorder="1" applyAlignment="1">
      <alignment horizontal="center" vertical="center" wrapText="1"/>
    </xf>
    <xf numFmtId="0" fontId="9" fillId="0" borderId="0" xfId="4" applyFont="1" applyAlignment="1">
      <alignment horizontal="left" wrapText="1"/>
    </xf>
    <xf numFmtId="0" fontId="14" fillId="0" borderId="5" xfId="4" applyFont="1" applyBorder="1" applyAlignment="1">
      <alignment vertical="center" wrapText="1"/>
    </xf>
    <xf numFmtId="41" fontId="14" fillId="0" borderId="5" xfId="6" applyNumberFormat="1" applyFont="1" applyBorder="1" applyAlignment="1">
      <alignment vertical="center"/>
    </xf>
    <xf numFmtId="10" fontId="9" fillId="0" borderId="0" xfId="4" applyNumberFormat="1" applyFont="1"/>
    <xf numFmtId="0" fontId="14" fillId="0" borderId="6" xfId="4" applyFont="1" applyBorder="1" applyAlignment="1">
      <alignment vertical="center" wrapText="1"/>
    </xf>
    <xf numFmtId="5" fontId="14" fillId="0" borderId="6" xfId="6" applyNumberFormat="1" applyFont="1" applyBorder="1" applyAlignment="1">
      <alignment vertical="center"/>
    </xf>
    <xf numFmtId="10" fontId="14" fillId="0" borderId="6" xfId="5" applyNumberFormat="1" applyFont="1" applyBorder="1" applyAlignment="1">
      <alignment horizontal="center" vertical="center"/>
    </xf>
    <xf numFmtId="10" fontId="14" fillId="0" borderId="6" xfId="8" applyNumberFormat="1" applyFont="1" applyBorder="1" applyAlignment="1">
      <alignment vertical="center"/>
    </xf>
    <xf numFmtId="10" fontId="9" fillId="0" borderId="0" xfId="5" applyNumberFormat="1" applyFont="1" applyBorder="1"/>
    <xf numFmtId="43" fontId="9" fillId="0" borderId="0" xfId="6" applyFont="1"/>
    <xf numFmtId="42" fontId="9" fillId="0" borderId="0" xfId="4" applyNumberFormat="1" applyFont="1"/>
    <xf numFmtId="5" fontId="9" fillId="0" borderId="0" xfId="4" applyNumberFormat="1" applyFont="1"/>
    <xf numFmtId="7" fontId="9" fillId="0" borderId="0" xfId="4" applyNumberFormat="1" applyFont="1"/>
    <xf numFmtId="167" fontId="9" fillId="0" borderId="0" xfId="4" applyNumberFormat="1" applyFont="1"/>
    <xf numFmtId="165" fontId="14" fillId="0" borderId="0" xfId="6" applyNumberFormat="1" applyFont="1" applyBorder="1" applyAlignment="1">
      <alignment horizontal="center" vertical="center" wrapText="1"/>
    </xf>
    <xf numFmtId="0" fontId="14" fillId="0" borderId="0" xfId="9" applyFont="1" applyAlignment="1">
      <alignment horizontal="center" vertical="center" wrapText="1"/>
    </xf>
    <xf numFmtId="41" fontId="9" fillId="0" borderId="0" xfId="9" applyNumberFormat="1" applyFont="1"/>
    <xf numFmtId="43" fontId="9" fillId="0" borderId="0" xfId="6" applyFont="1" applyBorder="1" applyAlignment="1">
      <alignment vertical="center"/>
    </xf>
    <xf numFmtId="5" fontId="9" fillId="0" borderId="4" xfId="6" applyNumberFormat="1" applyFont="1" applyFill="1" applyBorder="1"/>
    <xf numFmtId="5" fontId="9" fillId="0" borderId="4" xfId="6" applyNumberFormat="1" applyFont="1" applyBorder="1"/>
    <xf numFmtId="166" fontId="9" fillId="0" borderId="4" xfId="8" applyNumberFormat="1" applyFont="1" applyFill="1" applyBorder="1"/>
    <xf numFmtId="165" fontId="9" fillId="0" borderId="0" xfId="6" applyNumberFormat="1" applyFont="1" applyBorder="1" applyAlignment="1">
      <alignment vertical="center"/>
    </xf>
    <xf numFmtId="9" fontId="9" fillId="0" borderId="0" xfId="5" applyFont="1"/>
    <xf numFmtId="41" fontId="9" fillId="0" borderId="4" xfId="6" applyNumberFormat="1" applyFont="1" applyFill="1" applyBorder="1"/>
    <xf numFmtId="41" fontId="9" fillId="0" borderId="4" xfId="6" applyNumberFormat="1" applyFont="1" applyBorder="1"/>
    <xf numFmtId="41" fontId="15" fillId="0" borderId="0" xfId="6" applyNumberFormat="1" applyFont="1" applyBorder="1"/>
    <xf numFmtId="41" fontId="9" fillId="0" borderId="0" xfId="6" applyNumberFormat="1" applyFont="1" applyFill="1" applyBorder="1" applyAlignment="1">
      <alignment vertical="center"/>
    </xf>
    <xf numFmtId="38" fontId="9" fillId="0" borderId="0" xfId="6" applyNumberFormat="1" applyFont="1" applyFill="1" applyBorder="1"/>
    <xf numFmtId="41" fontId="9" fillId="0" borderId="0" xfId="5" applyNumberFormat="1" applyFont="1" applyFill="1"/>
    <xf numFmtId="41" fontId="9" fillId="0" borderId="4" xfId="4" applyNumberFormat="1" applyFont="1" applyBorder="1"/>
    <xf numFmtId="38" fontId="9" fillId="0" borderId="4" xfId="6" applyNumberFormat="1" applyFont="1" applyFill="1" applyBorder="1"/>
    <xf numFmtId="38" fontId="9" fillId="0" borderId="0" xfId="7" applyNumberFormat="1" applyFont="1" applyBorder="1"/>
    <xf numFmtId="9" fontId="14" fillId="0" borderId="0" xfId="5" applyFont="1" applyBorder="1"/>
    <xf numFmtId="5" fontId="14" fillId="0" borderId="5" xfId="7" applyNumberFormat="1" applyFont="1" applyBorder="1" applyAlignment="1">
      <alignment vertical="center"/>
    </xf>
    <xf numFmtId="43" fontId="9" fillId="0" borderId="0" xfId="4" applyNumberFormat="1" applyFont="1" applyAlignment="1">
      <alignment horizontal="left"/>
    </xf>
    <xf numFmtId="5" fontId="9" fillId="0" borderId="0" xfId="6" applyNumberFormat="1" applyFont="1" applyFill="1" applyBorder="1"/>
    <xf numFmtId="5" fontId="9" fillId="0" borderId="0" xfId="6" applyNumberFormat="1" applyFont="1" applyBorder="1"/>
    <xf numFmtId="5" fontId="9" fillId="0" borderId="0" xfId="7" applyNumberFormat="1" applyFont="1" applyFill="1" applyBorder="1"/>
    <xf numFmtId="0" fontId="9" fillId="0" borderId="4" xfId="4" applyFont="1" applyBorder="1" applyAlignment="1">
      <alignment horizontal="left" indent="2"/>
    </xf>
    <xf numFmtId="41" fontId="9" fillId="0" borderId="5" xfId="6" applyNumberFormat="1" applyFont="1" applyBorder="1"/>
    <xf numFmtId="5" fontId="14" fillId="0" borderId="6" xfId="4" applyNumberFormat="1" applyFont="1" applyBorder="1" applyAlignment="1">
      <alignment vertical="center" wrapText="1"/>
    </xf>
    <xf numFmtId="41" fontId="9" fillId="0" borderId="5" xfId="6" applyNumberFormat="1" applyFont="1" applyBorder="1" applyAlignment="1">
      <alignment vertical="center"/>
    </xf>
    <xf numFmtId="0" fontId="2" fillId="0" borderId="9" xfId="1" applyFont="1" applyBorder="1" applyAlignment="1">
      <alignment horizontal="centerContinuous"/>
    </xf>
    <xf numFmtId="0" fontId="2" fillId="0" borderId="10" xfId="1" applyFont="1" applyBorder="1" applyAlignment="1">
      <alignment horizontal="centerContinuous"/>
    </xf>
    <xf numFmtId="0" fontId="2" fillId="0" borderId="11" xfId="1" applyFont="1" applyBorder="1" applyAlignment="1">
      <alignment horizontal="center"/>
    </xf>
    <xf numFmtId="164" fontId="2" fillId="0" borderId="0" xfId="1" applyNumberFormat="1" applyFont="1"/>
    <xf numFmtId="0" fontId="16" fillId="0" borderId="0" xfId="1" applyFont="1"/>
    <xf numFmtId="43" fontId="2" fillId="0" borderId="0" xfId="1" applyNumberFormat="1" applyFont="1"/>
    <xf numFmtId="38" fontId="2" fillId="0" borderId="0" xfId="1" applyNumberFormat="1" applyFont="1"/>
    <xf numFmtId="0" fontId="2" fillId="0" borderId="0" xfId="1" applyFont="1" applyAlignment="1">
      <alignment horizontal="left" indent="1"/>
    </xf>
    <xf numFmtId="41" fontId="2" fillId="0" borderId="0" xfId="1" applyNumberFormat="1" applyFont="1"/>
    <xf numFmtId="41" fontId="3" fillId="0" borderId="0" xfId="12" applyFont="1" applyBorder="1"/>
    <xf numFmtId="41" fontId="3" fillId="0" borderId="0" xfId="12" applyFont="1" applyFill="1" applyBorder="1"/>
    <xf numFmtId="3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17" fillId="0" borderId="0" xfId="1" applyFont="1"/>
    <xf numFmtId="0" fontId="5" fillId="0" borderId="2" xfId="1" applyFont="1" applyBorder="1"/>
    <xf numFmtId="0" fontId="17" fillId="0" borderId="2" xfId="1" applyFont="1" applyBorder="1"/>
    <xf numFmtId="165" fontId="3" fillId="0" borderId="0" xfId="2" applyNumberFormat="1" applyFont="1" applyFill="1" applyBorder="1"/>
    <xf numFmtId="0" fontId="18" fillId="0" borderId="0" xfId="4" applyFont="1" applyAlignment="1">
      <alignment horizontal="left" indent="2"/>
    </xf>
    <xf numFmtId="5" fontId="18" fillId="0" borderId="4" xfId="6" applyNumberFormat="1" applyFont="1" applyFill="1" applyBorder="1"/>
    <xf numFmtId="5" fontId="18" fillId="0" borderId="4" xfId="6" applyNumberFormat="1" applyFont="1" applyBorder="1"/>
    <xf numFmtId="10" fontId="18" fillId="0" borderId="4" xfId="5" applyNumberFormat="1" applyFont="1" applyBorder="1" applyAlignment="1">
      <alignment horizontal="left" indent="3"/>
    </xf>
    <xf numFmtId="5" fontId="18" fillId="0" borderId="4" xfId="7" applyNumberFormat="1" applyFont="1" applyFill="1" applyBorder="1"/>
    <xf numFmtId="41" fontId="18" fillId="0" borderId="0" xfId="6" applyNumberFormat="1" applyFont="1" applyFill="1" applyBorder="1"/>
    <xf numFmtId="41" fontId="18" fillId="0" borderId="0" xfId="6" applyNumberFormat="1" applyFont="1" applyBorder="1"/>
    <xf numFmtId="10" fontId="18" fillId="0" borderId="0" xfId="5" applyNumberFormat="1" applyFont="1" applyBorder="1" applyAlignment="1">
      <alignment horizontal="left" indent="3"/>
    </xf>
    <xf numFmtId="41" fontId="18" fillId="0" borderId="0" xfId="7" applyNumberFormat="1" applyFont="1" applyFill="1" applyBorder="1"/>
    <xf numFmtId="0" fontId="19" fillId="0" borderId="0" xfId="4" applyFont="1"/>
    <xf numFmtId="41" fontId="18" fillId="0" borderId="4" xfId="6" applyNumberFormat="1" applyFont="1" applyFill="1" applyBorder="1"/>
    <xf numFmtId="41" fontId="18" fillId="0" borderId="4" xfId="6" applyNumberFormat="1" applyFont="1" applyBorder="1"/>
    <xf numFmtId="41" fontId="18" fillId="0" borderId="4" xfId="7" applyNumberFormat="1" applyFont="1" applyFill="1" applyBorder="1"/>
    <xf numFmtId="0" fontId="19" fillId="0" borderId="0" xfId="4" applyFont="1" applyAlignment="1">
      <alignment horizontal="left" wrapText="1"/>
    </xf>
    <xf numFmtId="0" fontId="18" fillId="0" borderId="0" xfId="4" applyFont="1" applyAlignment="1">
      <alignment horizontal="left"/>
    </xf>
    <xf numFmtId="0" fontId="19" fillId="0" borderId="0" xfId="4" applyFont="1" applyAlignment="1">
      <alignment horizontal="left"/>
    </xf>
    <xf numFmtId="41" fontId="18" fillId="0" borderId="0" xfId="6" applyNumberFormat="1" applyFont="1" applyFill="1" applyBorder="1" applyAlignment="1">
      <alignment vertical="center"/>
    </xf>
    <xf numFmtId="38" fontId="18" fillId="0" borderId="0" xfId="6" applyNumberFormat="1" applyFont="1" applyFill="1" applyBorder="1"/>
    <xf numFmtId="41" fontId="18" fillId="0" borderId="0" xfId="4" applyNumberFormat="1" applyFont="1"/>
    <xf numFmtId="41" fontId="18" fillId="0" borderId="0" xfId="5" applyNumberFormat="1" applyFont="1" applyFill="1"/>
    <xf numFmtId="41" fontId="18" fillId="0" borderId="4" xfId="4" applyNumberFormat="1" applyFont="1" applyBorder="1"/>
    <xf numFmtId="38" fontId="18" fillId="0" borderId="4" xfId="6" applyNumberFormat="1" applyFont="1" applyFill="1" applyBorder="1"/>
    <xf numFmtId="38" fontId="18" fillId="0" borderId="0" xfId="6" applyNumberFormat="1" applyFont="1" applyBorder="1"/>
    <xf numFmtId="0" fontId="18" fillId="0" borderId="0" xfId="4" applyFont="1" applyAlignment="1">
      <alignment horizontal="right" wrapText="1"/>
    </xf>
    <xf numFmtId="41" fontId="18" fillId="0" borderId="0" xfId="7" applyNumberFormat="1" applyFont="1" applyBorder="1"/>
    <xf numFmtId="0" fontId="19" fillId="0" borderId="5" xfId="4" applyFont="1" applyBorder="1" applyAlignment="1">
      <alignment horizontal="left" vertical="center" wrapText="1"/>
    </xf>
    <xf numFmtId="5" fontId="19" fillId="0" borderId="5" xfId="6" applyNumberFormat="1" applyFont="1" applyBorder="1" applyAlignment="1">
      <alignment vertical="center"/>
    </xf>
    <xf numFmtId="10" fontId="19" fillId="0" borderId="5" xfId="5" applyNumberFormat="1" applyFont="1" applyBorder="1" applyAlignment="1">
      <alignment horizontal="center" vertical="center"/>
    </xf>
    <xf numFmtId="165" fontId="18" fillId="0" borderId="0" xfId="6" applyNumberFormat="1" applyFont="1" applyBorder="1"/>
    <xf numFmtId="0" fontId="18" fillId="0" borderId="0" xfId="4" applyFont="1"/>
    <xf numFmtId="0" fontId="20" fillId="0" borderId="2" xfId="4" applyFont="1" applyBorder="1" applyAlignment="1">
      <alignment horizontal="center"/>
    </xf>
    <xf numFmtId="0" fontId="18" fillId="0" borderId="3" xfId="4" applyFont="1" applyBorder="1" applyAlignment="1">
      <alignment horizontal="center" vertical="center"/>
    </xf>
    <xf numFmtId="165" fontId="19" fillId="0" borderId="3" xfId="6" applyNumberFormat="1" applyFont="1" applyBorder="1" applyAlignment="1">
      <alignment horizontal="center" vertical="center" wrapText="1"/>
    </xf>
    <xf numFmtId="0" fontId="19" fillId="0" borderId="3" xfId="4" applyFont="1" applyBorder="1" applyAlignment="1">
      <alignment horizontal="center" vertical="center" wrapText="1"/>
    </xf>
    <xf numFmtId="5" fontId="18" fillId="0" borderId="0" xfId="6" applyNumberFormat="1" applyFont="1" applyFill="1" applyBorder="1"/>
    <xf numFmtId="42" fontId="18" fillId="0" borderId="0" xfId="6" applyNumberFormat="1" applyFont="1" applyBorder="1"/>
    <xf numFmtId="0" fontId="18" fillId="0" borderId="0" xfId="4" applyFont="1" applyAlignment="1">
      <alignment horizontal="left" wrapText="1"/>
    </xf>
    <xf numFmtId="0" fontId="19" fillId="0" borderId="5" xfId="4" applyFont="1" applyBorder="1" applyAlignment="1">
      <alignment vertical="center" wrapText="1"/>
    </xf>
    <xf numFmtId="41" fontId="19" fillId="0" borderId="5" xfId="6" applyNumberFormat="1" applyFont="1" applyBorder="1" applyAlignment="1">
      <alignment vertical="center"/>
    </xf>
    <xf numFmtId="10" fontId="18" fillId="0" borderId="0" xfId="4" applyNumberFormat="1" applyFont="1"/>
    <xf numFmtId="0" fontId="19" fillId="0" borderId="6" xfId="4" applyFont="1" applyBorder="1" applyAlignment="1">
      <alignment vertical="center" wrapText="1"/>
    </xf>
    <xf numFmtId="5" fontId="19" fillId="0" borderId="6" xfId="6" applyNumberFormat="1" applyFont="1" applyBorder="1" applyAlignment="1">
      <alignment vertical="center"/>
    </xf>
    <xf numFmtId="10" fontId="19" fillId="0" borderId="6" xfId="5" applyNumberFormat="1" applyFont="1" applyBorder="1" applyAlignment="1">
      <alignment horizontal="center" vertical="center"/>
    </xf>
    <xf numFmtId="0" fontId="14" fillId="0" borderId="0" xfId="4" applyFont="1" applyAlignment="1">
      <alignment horizontal="center"/>
    </xf>
    <xf numFmtId="166" fontId="9" fillId="0" borderId="4" xfId="8" applyNumberFormat="1" applyFont="1" applyFill="1" applyBorder="1" applyAlignment="1">
      <alignment horizontal="center"/>
    </xf>
    <xf numFmtId="41" fontId="9" fillId="0" borderId="0" xfId="7" applyNumberFormat="1" applyFont="1" applyFill="1" applyBorder="1" applyAlignment="1">
      <alignment horizontal="center"/>
    </xf>
    <xf numFmtId="166" fontId="9" fillId="0" borderId="0" xfId="8" applyNumberFormat="1" applyFont="1" applyFill="1" applyBorder="1" applyAlignment="1">
      <alignment horizontal="center"/>
    </xf>
    <xf numFmtId="0" fontId="9" fillId="0" borderId="0" xfId="4" applyFont="1" applyAlignment="1">
      <alignment horizontal="center" wrapText="1"/>
    </xf>
    <xf numFmtId="10" fontId="9" fillId="0" borderId="0" xfId="5" applyNumberFormat="1" applyFont="1" applyBorder="1" applyAlignment="1">
      <alignment horizontal="center"/>
    </xf>
    <xf numFmtId="10" fontId="9" fillId="0" borderId="4" xfId="5" applyNumberFormat="1" applyFont="1" applyBorder="1" applyAlignment="1">
      <alignment horizontal="center"/>
    </xf>
    <xf numFmtId="10" fontId="14" fillId="0" borderId="6" xfId="8" applyNumberFormat="1" applyFont="1" applyBorder="1" applyAlignment="1">
      <alignment horizontal="center" vertical="center"/>
    </xf>
    <xf numFmtId="164" fontId="5" fillId="0" borderId="8" xfId="1" applyNumberFormat="1" applyFont="1" applyBorder="1" applyAlignment="1">
      <alignment horizontal="centerContinuous"/>
    </xf>
    <xf numFmtId="165" fontId="3" fillId="0" borderId="0" xfId="10" applyNumberFormat="1" applyFont="1" applyFill="1"/>
    <xf numFmtId="165" fontId="3" fillId="0" borderId="0" xfId="1" applyNumberFormat="1" applyFont="1"/>
    <xf numFmtId="165" fontId="3" fillId="0" borderId="7" xfId="10" applyNumberFormat="1" applyFont="1" applyFill="1" applyBorder="1"/>
    <xf numFmtId="0" fontId="3" fillId="0" borderId="0" xfId="1" applyFont="1" applyAlignment="1">
      <alignment horizontal="center"/>
    </xf>
    <xf numFmtId="165" fontId="3" fillId="0" borderId="7" xfId="1" applyNumberFormat="1" applyFont="1" applyBorder="1"/>
    <xf numFmtId="0" fontId="3" fillId="0" borderId="9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5" fillId="0" borderId="11" xfId="1" applyFont="1" applyBorder="1" applyAlignment="1">
      <alignment horizontal="center"/>
    </xf>
    <xf numFmtId="0" fontId="17" fillId="0" borderId="11" xfId="1" applyFont="1" applyBorder="1" applyAlignment="1">
      <alignment horizontal="center"/>
    </xf>
    <xf numFmtId="165" fontId="3" fillId="0" borderId="0" xfId="10" applyNumberFormat="1" applyFont="1" applyFill="1" applyBorder="1"/>
    <xf numFmtId="165" fontId="3" fillId="0" borderId="4" xfId="1" applyNumberFormat="1" applyFont="1" applyBorder="1"/>
    <xf numFmtId="165" fontId="3" fillId="0" borderId="4" xfId="10" applyNumberFormat="1" applyFont="1" applyFill="1" applyBorder="1"/>
    <xf numFmtId="0" fontId="2" fillId="0" borderId="7" xfId="1" applyFont="1" applyBorder="1"/>
    <xf numFmtId="10" fontId="3" fillId="0" borderId="0" xfId="11" applyNumberFormat="1" applyFont="1" applyFill="1" applyBorder="1"/>
    <xf numFmtId="165" fontId="3" fillId="0" borderId="11" xfId="11" applyNumberFormat="1" applyFont="1" applyFill="1" applyBorder="1"/>
    <xf numFmtId="0" fontId="2" fillId="0" borderId="11" xfId="1" applyFont="1" applyBorder="1"/>
    <xf numFmtId="165" fontId="2" fillId="0" borderId="11" xfId="10" applyNumberFormat="1" applyFont="1" applyBorder="1"/>
    <xf numFmtId="165" fontId="2" fillId="0" borderId="11" xfId="1" applyNumberFormat="1" applyFont="1" applyBorder="1"/>
    <xf numFmtId="0" fontId="2" fillId="0" borderId="11" xfId="1" applyFont="1" applyBorder="1" applyAlignment="1">
      <alignment wrapText="1"/>
    </xf>
    <xf numFmtId="165" fontId="3" fillId="0" borderId="8" xfId="11" applyNumberFormat="1" applyFont="1" applyFill="1" applyBorder="1"/>
    <xf numFmtId="0" fontId="5" fillId="0" borderId="11" xfId="1" applyFont="1" applyBorder="1"/>
    <xf numFmtId="41" fontId="5" fillId="0" borderId="11" xfId="1" applyNumberFormat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14" xfId="1" applyFont="1" applyBorder="1" applyAlignment="1">
      <alignment horizontal="center"/>
    </xf>
    <xf numFmtId="165" fontId="3" fillId="0" borderId="10" xfId="11" applyNumberFormat="1" applyFont="1" applyFill="1" applyBorder="1"/>
    <xf numFmtId="165" fontId="5" fillId="0" borderId="11" xfId="10" applyNumberFormat="1" applyFont="1" applyBorder="1"/>
    <xf numFmtId="165" fontId="3" fillId="0" borderId="11" xfId="3" applyNumberFormat="1" applyFont="1" applyBorder="1"/>
    <xf numFmtId="0" fontId="20" fillId="0" borderId="2" xfId="4" applyFont="1" applyBorder="1" applyAlignment="1">
      <alignment horizontal="center"/>
    </xf>
    <xf numFmtId="0" fontId="8" fillId="0" borderId="0" xfId="4" applyFont="1" applyAlignment="1">
      <alignment horizontal="center"/>
    </xf>
    <xf numFmtId="0" fontId="11" fillId="0" borderId="0" xfId="4" applyFont="1" applyAlignment="1">
      <alignment horizontal="center"/>
    </xf>
    <xf numFmtId="0" fontId="9" fillId="0" borderId="0" xfId="4" applyFont="1" applyAlignment="1">
      <alignment horizontal="center"/>
    </xf>
    <xf numFmtId="0" fontId="13" fillId="0" borderId="2" xfId="4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</cellXfs>
  <cellStyles count="13">
    <cellStyle name="Comma [0] 2" xfId="12" xr:uid="{F84F6F69-0163-4814-A3BB-382AE63F0399}"/>
    <cellStyle name="Comma 2" xfId="3" xr:uid="{147ACEEE-8270-450E-9F1B-406EC869B1F8}"/>
    <cellStyle name="Comma 2 2 2" xfId="10" xr:uid="{F5360686-D4E5-4C50-800C-AE039ED31128}"/>
    <cellStyle name="Comma 3" xfId="6" xr:uid="{8968082E-6D36-415D-AB1A-BAE5C7DA967C}"/>
    <cellStyle name="Comma 4" xfId="7" xr:uid="{7D2B3BE5-6778-43AD-AB15-379F99DB9500}"/>
    <cellStyle name="Normal" xfId="0" builtinId="0"/>
    <cellStyle name="Normal 2" xfId="1" xr:uid="{E90E9F8F-6FFA-4367-84BC-B627146AB536}"/>
    <cellStyle name="Normal_2008 ISO Transmission Study test v1" xfId="4" xr:uid="{001E65C3-A6DE-40F6-98A2-D2895393DC11}"/>
    <cellStyle name="Normal_2008 ISO Transmission Study test v1 2" xfId="9" xr:uid="{45E9A550-B6C6-41E9-A7C1-34799DA9E993}"/>
    <cellStyle name="Note 2" xfId="2" xr:uid="{D0C74E6D-C63B-426F-B09B-A45C79AE3224}"/>
    <cellStyle name="Note 3" xfId="11" xr:uid="{9685B797-2DA2-416E-A91A-8CFBC9077814}"/>
    <cellStyle name="Percent 2" xfId="8" xr:uid="{E96791AF-5DE5-434F-A70F-127B50DB85B9}"/>
    <cellStyle name="Percent 4" xfId="5" xr:uid="{70A65B84-3DBE-4A7E-9118-91E4B4A2AB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DFF7-C2DE-49F9-BB34-E9F2FFC29C82}">
  <sheetPr>
    <tabColor theme="0" tint="-4.9989318521683403E-2"/>
    <pageSetUpPr fitToPage="1"/>
  </sheetPr>
  <dimension ref="B2:S53"/>
  <sheetViews>
    <sheetView showGridLines="0" tabSelected="1" zoomScale="83" zoomScaleNormal="83" workbookViewId="0">
      <selection activeCell="B2" sqref="B2"/>
    </sheetView>
  </sheetViews>
  <sheetFormatPr defaultColWidth="9.1796875" defaultRowHeight="12.5" x14ac:dyDescent="0.25"/>
  <cols>
    <col min="1" max="1" width="4" style="1" customWidth="1"/>
    <col min="2" max="2" width="2.26953125" style="1" customWidth="1"/>
    <col min="3" max="3" width="11.81640625" style="2" bestFit="1" customWidth="1"/>
    <col min="4" max="6" width="16" style="1" customWidth="1"/>
    <col min="7" max="7" width="16.81640625" style="1" bestFit="1" customWidth="1"/>
    <col min="8" max="8" width="17.1796875" style="1" bestFit="1" customWidth="1"/>
    <col min="9" max="13" width="16" style="1" customWidth="1"/>
    <col min="14" max="14" width="17.7265625" style="1" hidden="1" customWidth="1"/>
    <col min="15" max="15" width="17.453125" style="1" hidden="1" customWidth="1"/>
    <col min="16" max="16" width="2.26953125" style="1" customWidth="1"/>
    <col min="17" max="17" width="14.26953125" style="1" bestFit="1" customWidth="1"/>
    <col min="18" max="18" width="15.453125" style="1" bestFit="1" customWidth="1"/>
    <col min="19" max="19" width="14.26953125" style="1" bestFit="1" customWidth="1"/>
    <col min="20" max="20" width="19.1796875" style="1" bestFit="1" customWidth="1"/>
    <col min="21" max="21" width="15.81640625" style="1" bestFit="1" customWidth="1"/>
    <col min="22" max="22" width="10.54296875" style="1" bestFit="1" customWidth="1"/>
    <col min="23" max="23" width="11.7265625" style="1" bestFit="1" customWidth="1"/>
    <col min="24" max="24" width="13.26953125" style="1" bestFit="1" customWidth="1"/>
    <col min="25" max="25" width="9.1796875" style="1"/>
    <col min="26" max="26" width="11" style="1" bestFit="1" customWidth="1"/>
    <col min="27" max="30" width="11.7265625" style="1" bestFit="1" customWidth="1"/>
    <col min="31" max="31" width="9" style="1" bestFit="1" customWidth="1"/>
    <col min="32" max="32" width="10.54296875" style="1" bestFit="1" customWidth="1"/>
    <col min="33" max="33" width="11.7265625" style="1" bestFit="1" customWidth="1"/>
    <col min="34" max="34" width="9.1796875" style="1"/>
    <col min="35" max="35" width="12.453125" style="1" bestFit="1" customWidth="1"/>
    <col min="36" max="40" width="11.7265625" style="1" bestFit="1" customWidth="1"/>
    <col min="41" max="41" width="10.54296875" style="1" bestFit="1" customWidth="1"/>
    <col min="42" max="42" width="11.7265625" style="1" bestFit="1" customWidth="1"/>
    <col min="43" max="43" width="9.1796875" style="1"/>
    <col min="44" max="44" width="10.54296875" style="1" bestFit="1" customWidth="1"/>
    <col min="45" max="45" width="11.7265625" style="1" bestFit="1" customWidth="1"/>
    <col min="46" max="46" width="14.7265625" style="1" bestFit="1" customWidth="1"/>
    <col min="47" max="50" width="13.7265625" style="1" bestFit="1" customWidth="1"/>
    <col min="51" max="51" width="13.26953125" style="1" bestFit="1" customWidth="1"/>
    <col min="52" max="53" width="12.54296875" style="1" bestFit="1" customWidth="1"/>
    <col min="54" max="16384" width="9.1796875" style="1"/>
  </cols>
  <sheetData>
    <row r="2" spans="2:19" ht="13" x14ac:dyDescent="0.3">
      <c r="B2" s="5" t="s">
        <v>0</v>
      </c>
      <c r="C2" s="112"/>
      <c r="D2" s="5"/>
      <c r="E2" s="5"/>
    </row>
    <row r="3" spans="2:19" ht="13.5" thickBot="1" x14ac:dyDescent="0.35">
      <c r="B3" s="113" t="s">
        <v>1</v>
      </c>
      <c r="C3" s="114"/>
      <c r="D3" s="113"/>
      <c r="E3" s="113"/>
    </row>
    <row r="4" spans="2:19" x14ac:dyDescent="0.25">
      <c r="O4" s="4"/>
    </row>
    <row r="5" spans="2:19" ht="13" x14ac:dyDescent="0.3">
      <c r="B5" s="5" t="s">
        <v>2</v>
      </c>
    </row>
    <row r="6" spans="2:19" ht="13" x14ac:dyDescent="0.3">
      <c r="D6" s="6">
        <v>350.1</v>
      </c>
      <c r="E6" s="6">
        <v>350.2</v>
      </c>
      <c r="F6" s="6">
        <v>352</v>
      </c>
      <c r="G6" s="6">
        <v>353</v>
      </c>
      <c r="H6" s="6">
        <v>354</v>
      </c>
      <c r="I6" s="6">
        <v>355</v>
      </c>
      <c r="J6" s="6">
        <v>356</v>
      </c>
      <c r="K6" s="6">
        <v>357</v>
      </c>
      <c r="L6" s="6">
        <v>358</v>
      </c>
      <c r="M6" s="6">
        <v>359</v>
      </c>
      <c r="N6" s="6"/>
      <c r="O6" s="7" t="s">
        <v>3</v>
      </c>
    </row>
    <row r="7" spans="2:19" x14ac:dyDescent="0.25">
      <c r="C7" s="8">
        <v>44896</v>
      </c>
      <c r="D7" s="115">
        <v>138619566.78</v>
      </c>
      <c r="E7" s="115">
        <v>241067963.66</v>
      </c>
      <c r="F7" s="115">
        <v>1398451730.0799999</v>
      </c>
      <c r="G7" s="115">
        <v>7695764722.4900007</v>
      </c>
      <c r="H7" s="115">
        <v>2598053333.9900002</v>
      </c>
      <c r="I7" s="115">
        <v>2365912986.04</v>
      </c>
      <c r="J7" s="115">
        <v>2191977443.9900002</v>
      </c>
      <c r="K7" s="115">
        <v>330140962.74000001</v>
      </c>
      <c r="L7" s="115">
        <v>437739242.56</v>
      </c>
      <c r="M7" s="115">
        <v>251650169.70999998</v>
      </c>
      <c r="N7" s="9">
        <f>SUM(D7:M7)</f>
        <v>17649378122.040001</v>
      </c>
      <c r="O7" s="10">
        <v>-0.95999908447265625</v>
      </c>
      <c r="P7" s="9"/>
      <c r="Q7" s="9"/>
      <c r="R7" s="9"/>
      <c r="S7" s="9"/>
    </row>
    <row r="8" spans="2:19" x14ac:dyDescent="0.25">
      <c r="C8" s="8">
        <f>EDATE(C7,1)</f>
        <v>44927</v>
      </c>
      <c r="D8" s="115">
        <v>138619483.03999999</v>
      </c>
      <c r="E8" s="115">
        <v>241181839.61000001</v>
      </c>
      <c r="F8" s="115">
        <v>1404453671.01</v>
      </c>
      <c r="G8" s="115">
        <v>7723389496.6499996</v>
      </c>
      <c r="H8" s="115">
        <v>2595559520.4500003</v>
      </c>
      <c r="I8" s="115">
        <v>2370330092.8299999</v>
      </c>
      <c r="J8" s="115">
        <v>2192277612.7800002</v>
      </c>
      <c r="K8" s="115">
        <v>330140924.74000001</v>
      </c>
      <c r="L8" s="115">
        <v>437857126.97000003</v>
      </c>
      <c r="M8" s="115">
        <v>251654196.38999999</v>
      </c>
      <c r="N8" s="9"/>
      <c r="O8" s="9"/>
      <c r="P8" s="9"/>
      <c r="Q8" s="9"/>
      <c r="R8" s="9"/>
      <c r="S8" s="9"/>
    </row>
    <row r="9" spans="2:19" x14ac:dyDescent="0.25">
      <c r="C9" s="8">
        <f t="shared" ref="C9:C19" si="0">EDATE(C8,1)</f>
        <v>44958</v>
      </c>
      <c r="D9" s="115">
        <v>138619471.41999999</v>
      </c>
      <c r="E9" s="115">
        <v>241167910.74000001</v>
      </c>
      <c r="F9" s="115">
        <v>1407244604.51</v>
      </c>
      <c r="G9" s="115">
        <v>7743419001.1199999</v>
      </c>
      <c r="H9" s="115">
        <v>2596370493.3800001</v>
      </c>
      <c r="I9" s="115">
        <v>2379340303.29</v>
      </c>
      <c r="J9" s="115">
        <v>2193600098.9700003</v>
      </c>
      <c r="K9" s="115">
        <v>330140962.05000001</v>
      </c>
      <c r="L9" s="115">
        <v>437759917.66000003</v>
      </c>
      <c r="M9" s="115">
        <v>252594883.22999999</v>
      </c>
      <c r="N9" s="9"/>
      <c r="O9" s="9"/>
      <c r="P9" s="9"/>
      <c r="Q9" s="9"/>
      <c r="R9" s="9"/>
      <c r="S9" s="9"/>
    </row>
    <row r="10" spans="2:19" x14ac:dyDescent="0.25">
      <c r="C10" s="8">
        <f t="shared" si="0"/>
        <v>44986</v>
      </c>
      <c r="D10" s="115">
        <v>138619471.41999999</v>
      </c>
      <c r="E10" s="115">
        <v>241173376.72999999</v>
      </c>
      <c r="F10" s="115">
        <v>1410735188.0999999</v>
      </c>
      <c r="G10" s="115">
        <v>7749893090.21</v>
      </c>
      <c r="H10" s="115">
        <v>2605178812.6199999</v>
      </c>
      <c r="I10" s="115">
        <v>2388514140.71</v>
      </c>
      <c r="J10" s="115">
        <v>2191498739.75</v>
      </c>
      <c r="K10" s="115">
        <v>330140967.75</v>
      </c>
      <c r="L10" s="115">
        <v>442727533.86000001</v>
      </c>
      <c r="M10" s="115">
        <v>252599100.91</v>
      </c>
      <c r="N10" s="9"/>
      <c r="O10" s="9"/>
      <c r="P10" s="9"/>
      <c r="Q10" s="9"/>
      <c r="R10" s="9"/>
      <c r="S10" s="9"/>
    </row>
    <row r="11" spans="2:19" x14ac:dyDescent="0.25">
      <c r="C11" s="8">
        <f t="shared" si="0"/>
        <v>45017</v>
      </c>
      <c r="D11" s="115">
        <v>144183117.62</v>
      </c>
      <c r="E11" s="115">
        <v>241195115.10000002</v>
      </c>
      <c r="F11" s="115">
        <v>1412766113.6200001</v>
      </c>
      <c r="G11" s="115">
        <v>7761279818.4899998</v>
      </c>
      <c r="H11" s="115">
        <v>2602992854.8800001</v>
      </c>
      <c r="I11" s="115">
        <v>2357082619.29</v>
      </c>
      <c r="J11" s="115">
        <v>2191533334.23</v>
      </c>
      <c r="K11" s="115">
        <v>330141114.18000001</v>
      </c>
      <c r="L11" s="115">
        <v>442819209.85000002</v>
      </c>
      <c r="M11" s="115">
        <v>252629650.09999999</v>
      </c>
      <c r="N11" s="9"/>
      <c r="O11" s="9"/>
      <c r="P11" s="9"/>
      <c r="Q11" s="9"/>
      <c r="R11" s="9"/>
      <c r="S11" s="9"/>
    </row>
    <row r="12" spans="2:19" x14ac:dyDescent="0.25">
      <c r="C12" s="8">
        <f t="shared" si="0"/>
        <v>45047</v>
      </c>
      <c r="D12" s="115">
        <v>144181624.38</v>
      </c>
      <c r="E12" s="115">
        <v>245913081.82000002</v>
      </c>
      <c r="F12" s="115">
        <v>1423325816.2</v>
      </c>
      <c r="G12" s="115">
        <v>7782854206.579999</v>
      </c>
      <c r="H12" s="115">
        <v>2604624778.04</v>
      </c>
      <c r="I12" s="115">
        <v>2368633195.29</v>
      </c>
      <c r="J12" s="115">
        <v>2195839892.52</v>
      </c>
      <c r="K12" s="115">
        <v>330141122.32999998</v>
      </c>
      <c r="L12" s="115">
        <v>442803903.31999999</v>
      </c>
      <c r="M12" s="115">
        <v>252670206.32999998</v>
      </c>
      <c r="N12" s="9"/>
      <c r="O12" s="9"/>
      <c r="P12" s="9"/>
      <c r="Q12" s="9"/>
      <c r="R12" s="9"/>
      <c r="S12" s="9"/>
    </row>
    <row r="13" spans="2:19" x14ac:dyDescent="0.25">
      <c r="C13" s="8">
        <f t="shared" si="0"/>
        <v>45078</v>
      </c>
      <c r="D13" s="115">
        <v>144178932.11000001</v>
      </c>
      <c r="E13" s="115">
        <v>245967124.65000001</v>
      </c>
      <c r="F13" s="115">
        <v>1436268104.29</v>
      </c>
      <c r="G13" s="115">
        <v>7777074807.4899998</v>
      </c>
      <c r="H13" s="115">
        <v>2605456086.9700003</v>
      </c>
      <c r="I13" s="115">
        <v>2407952821.21</v>
      </c>
      <c r="J13" s="115">
        <v>2196260339.0100002</v>
      </c>
      <c r="K13" s="115">
        <v>330107982.88</v>
      </c>
      <c r="L13" s="115">
        <v>444029777.70999998</v>
      </c>
      <c r="M13" s="115">
        <v>252676386.47999999</v>
      </c>
      <c r="N13" s="9"/>
      <c r="O13" s="9"/>
      <c r="P13" s="9"/>
      <c r="Q13" s="9"/>
      <c r="R13" s="9"/>
      <c r="S13" s="9"/>
    </row>
    <row r="14" spans="2:19" x14ac:dyDescent="0.25">
      <c r="C14" s="8">
        <f t="shared" si="0"/>
        <v>45108</v>
      </c>
      <c r="D14" s="115">
        <v>144179294.44999999</v>
      </c>
      <c r="E14" s="115">
        <v>246001538.08000001</v>
      </c>
      <c r="F14" s="115">
        <v>1439693810.2</v>
      </c>
      <c r="G14" s="115">
        <v>7790752577.6499996</v>
      </c>
      <c r="H14" s="115">
        <v>2608107384.5700002</v>
      </c>
      <c r="I14" s="115">
        <v>2416545785.4099998</v>
      </c>
      <c r="J14" s="115">
        <v>2198044577.3099999</v>
      </c>
      <c r="K14" s="115">
        <v>330194828.63</v>
      </c>
      <c r="L14" s="115">
        <v>443968760.32999998</v>
      </c>
      <c r="M14" s="115">
        <v>252712035.47</v>
      </c>
      <c r="N14" s="9"/>
      <c r="O14" s="9"/>
      <c r="P14" s="9"/>
      <c r="Q14" s="9"/>
      <c r="R14" s="9"/>
      <c r="S14" s="9"/>
    </row>
    <row r="15" spans="2:19" x14ac:dyDescent="0.25">
      <c r="C15" s="8">
        <f t="shared" si="0"/>
        <v>45139</v>
      </c>
      <c r="D15" s="115">
        <v>144178598.56</v>
      </c>
      <c r="E15" s="115">
        <v>246043052.5</v>
      </c>
      <c r="F15" s="115">
        <v>1444307156.3800001</v>
      </c>
      <c r="G15" s="115">
        <v>7788933761.5999994</v>
      </c>
      <c r="H15" s="115">
        <v>2608092325.1399999</v>
      </c>
      <c r="I15" s="115">
        <v>2424949020.2999997</v>
      </c>
      <c r="J15" s="115">
        <v>2198561458.04</v>
      </c>
      <c r="K15" s="115">
        <v>330194693.32999998</v>
      </c>
      <c r="L15" s="115">
        <v>444283265.60000002</v>
      </c>
      <c r="M15" s="115">
        <v>252715294.03</v>
      </c>
      <c r="N15" s="9"/>
      <c r="O15" s="9"/>
      <c r="P15" s="9"/>
      <c r="Q15" s="9"/>
      <c r="R15" s="9"/>
      <c r="S15" s="9"/>
    </row>
    <row r="16" spans="2:19" x14ac:dyDescent="0.25">
      <c r="C16" s="8">
        <f t="shared" si="0"/>
        <v>45170</v>
      </c>
      <c r="D16" s="115">
        <v>144152245.13999999</v>
      </c>
      <c r="E16" s="115">
        <v>246105097.90000004</v>
      </c>
      <c r="F16" s="115">
        <v>1444909884.4000001</v>
      </c>
      <c r="G16" s="115">
        <v>7798428981.3199997</v>
      </c>
      <c r="H16" s="115">
        <v>2608229246.0599999</v>
      </c>
      <c r="I16" s="115">
        <v>2441061730.1299996</v>
      </c>
      <c r="J16" s="115">
        <v>2194530118.1300001</v>
      </c>
      <c r="K16" s="115">
        <v>330194711.26999998</v>
      </c>
      <c r="L16" s="115">
        <v>445129768.70999998</v>
      </c>
      <c r="M16" s="115">
        <v>252403694.78999999</v>
      </c>
      <c r="N16" s="9"/>
      <c r="O16" s="9"/>
      <c r="P16" s="9"/>
      <c r="Q16" s="9"/>
      <c r="R16" s="9"/>
      <c r="S16" s="9"/>
    </row>
    <row r="17" spans="2:19" x14ac:dyDescent="0.25">
      <c r="C17" s="8">
        <f t="shared" si="0"/>
        <v>45200</v>
      </c>
      <c r="D17" s="115">
        <v>144151421.94999999</v>
      </c>
      <c r="E17" s="115">
        <v>246048500.79000002</v>
      </c>
      <c r="F17" s="115">
        <v>1445571560.5699999</v>
      </c>
      <c r="G17" s="115">
        <v>7814383142.0599995</v>
      </c>
      <c r="H17" s="115">
        <v>2609984499.2400002</v>
      </c>
      <c r="I17" s="115">
        <v>2458691640.9199996</v>
      </c>
      <c r="J17" s="115">
        <v>2187994254.1599998</v>
      </c>
      <c r="K17" s="115">
        <v>330194711.33999997</v>
      </c>
      <c r="L17" s="115">
        <v>445182816.66000003</v>
      </c>
      <c r="M17" s="115">
        <v>252420143.53999999</v>
      </c>
      <c r="N17" s="9"/>
      <c r="O17" s="9"/>
      <c r="P17" s="9"/>
      <c r="Q17" s="9"/>
      <c r="R17" s="9"/>
      <c r="S17" s="9"/>
    </row>
    <row r="18" spans="2:19" x14ac:dyDescent="0.25">
      <c r="C18" s="8">
        <f t="shared" si="0"/>
        <v>45231</v>
      </c>
      <c r="D18" s="115">
        <v>144225459.80000001</v>
      </c>
      <c r="E18" s="115">
        <v>246008251.40000004</v>
      </c>
      <c r="F18" s="115">
        <v>1450490989.3700001</v>
      </c>
      <c r="G18" s="115">
        <v>7843437662.1300001</v>
      </c>
      <c r="H18" s="115">
        <v>2611489863.0999999</v>
      </c>
      <c r="I18" s="115">
        <v>2468322447.48</v>
      </c>
      <c r="J18" s="115">
        <v>2188324305.0900002</v>
      </c>
      <c r="K18" s="115">
        <v>330194711.39999998</v>
      </c>
      <c r="L18" s="115">
        <v>455572387.26999998</v>
      </c>
      <c r="M18" s="115">
        <v>252448512.5</v>
      </c>
      <c r="N18" s="9"/>
      <c r="O18" s="9"/>
      <c r="P18" s="9"/>
      <c r="Q18" s="9"/>
      <c r="R18" s="9"/>
      <c r="S18" s="9"/>
    </row>
    <row r="19" spans="2:19" x14ac:dyDescent="0.25">
      <c r="C19" s="8">
        <f t="shared" si="0"/>
        <v>45261</v>
      </c>
      <c r="D19" s="115">
        <v>144225635.93000001</v>
      </c>
      <c r="E19" s="115">
        <v>246009554.67000002</v>
      </c>
      <c r="F19" s="115">
        <v>1452514878.6900001</v>
      </c>
      <c r="G19" s="115">
        <v>7886819048.6199989</v>
      </c>
      <c r="H19" s="115">
        <v>2614263736.9200001</v>
      </c>
      <c r="I19" s="115">
        <v>2482407374.1899996</v>
      </c>
      <c r="J19" s="115">
        <v>2186903950.5700002</v>
      </c>
      <c r="K19" s="115">
        <v>330194711.45999998</v>
      </c>
      <c r="L19" s="115">
        <v>455498399.10000002</v>
      </c>
      <c r="M19" s="115">
        <v>252459076.63999999</v>
      </c>
      <c r="N19" s="10">
        <f>SUM(D19:M19)</f>
        <v>18051296366.789997</v>
      </c>
      <c r="O19" s="9">
        <v>-1.2100028991699219</v>
      </c>
      <c r="P19" s="4"/>
      <c r="Q19" s="11"/>
    </row>
    <row r="21" spans="2:19" ht="13" x14ac:dyDescent="0.3">
      <c r="B21" s="5" t="s">
        <v>4</v>
      </c>
    </row>
    <row r="22" spans="2:19" ht="13" x14ac:dyDescent="0.3">
      <c r="D22" s="6">
        <v>350.1</v>
      </c>
      <c r="E22" s="6">
        <v>350.2</v>
      </c>
      <c r="F22" s="6">
        <v>352</v>
      </c>
      <c r="G22" s="6">
        <v>353</v>
      </c>
      <c r="H22" s="6">
        <v>354</v>
      </c>
      <c r="I22" s="6">
        <v>355</v>
      </c>
      <c r="J22" s="6">
        <v>356</v>
      </c>
      <c r="K22" s="6">
        <v>357</v>
      </c>
      <c r="L22" s="6">
        <v>358</v>
      </c>
      <c r="M22" s="6">
        <v>359</v>
      </c>
    </row>
    <row r="23" spans="2:19" x14ac:dyDescent="0.25">
      <c r="C23" s="8">
        <f>C7</f>
        <v>44896</v>
      </c>
      <c r="D23" s="115">
        <v>21577536.897499993</v>
      </c>
      <c r="E23" s="115">
        <v>106313347.43999997</v>
      </c>
      <c r="F23" s="115">
        <v>374601668.92644036</v>
      </c>
      <c r="G23" s="115">
        <v>1531320208.4109511</v>
      </c>
      <c r="H23" s="115">
        <v>1864153033.7418265</v>
      </c>
      <c r="I23" s="115">
        <v>199684264.79000008</v>
      </c>
      <c r="J23" s="115">
        <v>948888806.94719696</v>
      </c>
      <c r="K23" s="115">
        <v>215105175.0500001</v>
      </c>
      <c r="L23" s="115">
        <v>57166296.429999992</v>
      </c>
      <c r="M23" s="115">
        <v>195149562.32059181</v>
      </c>
      <c r="N23" s="11">
        <f>SUM(D23:M23)</f>
        <v>5513959900.9545078</v>
      </c>
      <c r="O23" s="11">
        <v>937.0600004196167</v>
      </c>
      <c r="P23" s="11"/>
    </row>
    <row r="24" spans="2:19" x14ac:dyDescent="0.25">
      <c r="C24" s="8">
        <f t="shared" ref="C24:C35" si="1">C8</f>
        <v>44927</v>
      </c>
      <c r="D24" s="115">
        <v>21577684.397499993</v>
      </c>
      <c r="E24" s="115">
        <v>106313417.93999997</v>
      </c>
      <c r="F24" s="115">
        <v>375563472.44032836</v>
      </c>
      <c r="G24" s="115">
        <v>1535991572.9131212</v>
      </c>
      <c r="H24" s="115">
        <v>1864190308.3518264</v>
      </c>
      <c r="I24" s="115">
        <v>199687533.66000009</v>
      </c>
      <c r="J24" s="115">
        <v>948949684.08719707</v>
      </c>
      <c r="K24" s="115">
        <v>215105175.0500001</v>
      </c>
      <c r="L24" s="115">
        <v>57166296.429999992</v>
      </c>
      <c r="M24" s="115">
        <v>195152843.60059178</v>
      </c>
      <c r="N24" s="11"/>
      <c r="O24" s="11"/>
      <c r="P24" s="11"/>
    </row>
    <row r="25" spans="2:19" x14ac:dyDescent="0.25">
      <c r="C25" s="8">
        <f t="shared" si="1"/>
        <v>44958</v>
      </c>
      <c r="D25" s="115">
        <v>21577672.777499992</v>
      </c>
      <c r="E25" s="115">
        <v>106313429.55999997</v>
      </c>
      <c r="F25" s="115">
        <v>375878049.77032834</v>
      </c>
      <c r="G25" s="115">
        <v>1537537422.623121</v>
      </c>
      <c r="H25" s="115">
        <v>1864375387.8818264</v>
      </c>
      <c r="I25" s="115">
        <v>199618455.15000007</v>
      </c>
      <c r="J25" s="115">
        <v>949197105.84719682</v>
      </c>
      <c r="K25" s="115">
        <v>215105175.0500001</v>
      </c>
      <c r="L25" s="115">
        <v>57166296.429999992</v>
      </c>
      <c r="M25" s="115">
        <v>195156807.36059183</v>
      </c>
      <c r="N25" s="11"/>
      <c r="O25" s="11"/>
      <c r="P25" s="11"/>
    </row>
    <row r="26" spans="2:19" x14ac:dyDescent="0.25">
      <c r="C26" s="8">
        <f t="shared" si="1"/>
        <v>44986</v>
      </c>
      <c r="D26" s="115">
        <v>21577672.777499992</v>
      </c>
      <c r="E26" s="115">
        <v>106313429.55999997</v>
      </c>
      <c r="F26" s="115">
        <v>376169839.31032836</v>
      </c>
      <c r="G26" s="115">
        <v>1538962843.7631211</v>
      </c>
      <c r="H26" s="115">
        <v>1864413442.9318264</v>
      </c>
      <c r="I26" s="115">
        <v>199172949.6500001</v>
      </c>
      <c r="J26" s="115">
        <v>949214557.13719702</v>
      </c>
      <c r="K26" s="115">
        <v>215105175.0500001</v>
      </c>
      <c r="L26" s="115">
        <v>57166296.429999992</v>
      </c>
      <c r="M26" s="115">
        <v>195162375.36059183</v>
      </c>
      <c r="N26" s="11"/>
      <c r="O26" s="11"/>
      <c r="P26" s="11"/>
    </row>
    <row r="27" spans="2:19" x14ac:dyDescent="0.25">
      <c r="C27" s="8">
        <f t="shared" si="1"/>
        <v>45017</v>
      </c>
      <c r="D27" s="115">
        <v>27141318.977499992</v>
      </c>
      <c r="E27" s="115">
        <v>106313429.55999997</v>
      </c>
      <c r="F27" s="115">
        <v>376321138.45749837</v>
      </c>
      <c r="G27" s="115">
        <v>1539704063.0750732</v>
      </c>
      <c r="H27" s="115">
        <v>1864549598.7918267</v>
      </c>
      <c r="I27" s="115">
        <v>199192984.45000008</v>
      </c>
      <c r="J27" s="115">
        <v>949282627.80719709</v>
      </c>
      <c r="K27" s="115">
        <v>215105175.0500001</v>
      </c>
      <c r="L27" s="115">
        <v>57166296.429999992</v>
      </c>
      <c r="M27" s="115">
        <v>195182486.18059182</v>
      </c>
      <c r="N27" s="11"/>
      <c r="O27" s="11"/>
      <c r="P27" s="11"/>
    </row>
    <row r="28" spans="2:19" x14ac:dyDescent="0.25">
      <c r="C28" s="8">
        <f t="shared" si="1"/>
        <v>45047</v>
      </c>
      <c r="D28" s="115">
        <v>27140153.837499991</v>
      </c>
      <c r="E28" s="115">
        <v>106309594.03999999</v>
      </c>
      <c r="F28" s="115">
        <v>376666286.52810639</v>
      </c>
      <c r="G28" s="115">
        <v>1541394827.487617</v>
      </c>
      <c r="H28" s="115">
        <v>1864721640.7118266</v>
      </c>
      <c r="I28" s="115">
        <v>199229170.04000008</v>
      </c>
      <c r="J28" s="115">
        <v>949388464.67719698</v>
      </c>
      <c r="K28" s="115">
        <v>215105175.0500001</v>
      </c>
      <c r="L28" s="115">
        <v>57166296.429999992</v>
      </c>
      <c r="M28" s="115">
        <v>195218809.07059181</v>
      </c>
      <c r="N28" s="11"/>
      <c r="O28" s="11"/>
      <c r="P28" s="11"/>
    </row>
    <row r="29" spans="2:19" x14ac:dyDescent="0.25">
      <c r="C29" s="8">
        <f t="shared" si="1"/>
        <v>45078</v>
      </c>
      <c r="D29" s="115">
        <v>27140420.567499995</v>
      </c>
      <c r="E29" s="115">
        <v>106309327.30999997</v>
      </c>
      <c r="F29" s="115">
        <v>377106582.85810637</v>
      </c>
      <c r="G29" s="115">
        <v>1543522925.227617</v>
      </c>
      <c r="H29" s="115">
        <v>1864812086.0618265</v>
      </c>
      <c r="I29" s="115">
        <v>199246987.06000009</v>
      </c>
      <c r="J29" s="115">
        <v>949447374.53719711</v>
      </c>
      <c r="K29" s="115">
        <v>215105175.0500001</v>
      </c>
      <c r="L29" s="115">
        <v>57166296.429999992</v>
      </c>
      <c r="M29" s="115">
        <v>195236693.69059181</v>
      </c>
      <c r="N29" s="11"/>
      <c r="O29" s="11"/>
      <c r="P29" s="11"/>
    </row>
    <row r="30" spans="2:19" x14ac:dyDescent="0.25">
      <c r="C30" s="8">
        <f t="shared" si="1"/>
        <v>45108</v>
      </c>
      <c r="D30" s="115">
        <v>27140881.567499995</v>
      </c>
      <c r="E30" s="115">
        <v>106309327.30999997</v>
      </c>
      <c r="F30" s="115">
        <v>377277195.63810635</v>
      </c>
      <c r="G30" s="115">
        <v>1544452779.1876171</v>
      </c>
      <c r="H30" s="115">
        <v>1864893322.731827</v>
      </c>
      <c r="I30" s="115">
        <v>199277464.37000009</v>
      </c>
      <c r="J30" s="115">
        <v>949515820.07719684</v>
      </c>
      <c r="K30" s="115">
        <v>215105175.0500001</v>
      </c>
      <c r="L30" s="115">
        <v>57166296.429999992</v>
      </c>
      <c r="M30" s="115">
        <v>195269090.67059183</v>
      </c>
      <c r="N30" s="11"/>
      <c r="O30" s="11"/>
      <c r="P30" s="11"/>
      <c r="Q30" s="11"/>
    </row>
    <row r="31" spans="2:19" x14ac:dyDescent="0.25">
      <c r="C31" s="8">
        <f t="shared" si="1"/>
        <v>45139</v>
      </c>
      <c r="D31" s="115">
        <v>27141011.30749999</v>
      </c>
      <c r="E31" s="115">
        <v>106309351.87999997</v>
      </c>
      <c r="F31" s="115">
        <v>377412344.46377838</v>
      </c>
      <c r="G31" s="115">
        <v>1545135287.8950112</v>
      </c>
      <c r="H31" s="115">
        <v>1864948361.8618269</v>
      </c>
      <c r="I31" s="115">
        <v>199282456.79000008</v>
      </c>
      <c r="J31" s="115">
        <v>949609151.7971971</v>
      </c>
      <c r="K31" s="115">
        <v>215105175.0500001</v>
      </c>
      <c r="L31" s="115">
        <v>57166296.429999992</v>
      </c>
      <c r="M31" s="115">
        <v>195272298.0205918</v>
      </c>
      <c r="N31" s="11"/>
      <c r="O31" s="11"/>
      <c r="P31" s="11"/>
    </row>
    <row r="32" spans="2:19" x14ac:dyDescent="0.25">
      <c r="C32" s="8">
        <f t="shared" si="1"/>
        <v>45170</v>
      </c>
      <c r="D32" s="115">
        <v>27141003.077499993</v>
      </c>
      <c r="E32" s="115">
        <v>106309360.10999998</v>
      </c>
      <c r="F32" s="115">
        <v>377662233.65377837</v>
      </c>
      <c r="G32" s="115">
        <v>1546354276.6950111</v>
      </c>
      <c r="H32" s="115">
        <v>1864961656.0118268</v>
      </c>
      <c r="I32" s="115">
        <v>199285905.11000007</v>
      </c>
      <c r="J32" s="115">
        <v>949623754.97719693</v>
      </c>
      <c r="K32" s="115">
        <v>215105175.0500001</v>
      </c>
      <c r="L32" s="115">
        <v>57166296.429999992</v>
      </c>
      <c r="M32" s="115">
        <v>195275759.43059182</v>
      </c>
      <c r="N32" s="11"/>
      <c r="O32" s="11"/>
      <c r="P32" s="11"/>
    </row>
    <row r="33" spans="2:17" x14ac:dyDescent="0.25">
      <c r="C33" s="8">
        <f t="shared" si="1"/>
        <v>45200</v>
      </c>
      <c r="D33" s="115">
        <v>27143174.427499995</v>
      </c>
      <c r="E33" s="115">
        <v>106309360.10999998</v>
      </c>
      <c r="F33" s="115">
        <v>377855223.76377839</v>
      </c>
      <c r="G33" s="115">
        <v>1547311346.1450112</v>
      </c>
      <c r="H33" s="115">
        <v>1863743703.251827</v>
      </c>
      <c r="I33" s="115">
        <v>199299229.76000008</v>
      </c>
      <c r="J33" s="115">
        <v>950926389.97719693</v>
      </c>
      <c r="K33" s="115">
        <v>215105175.0500001</v>
      </c>
      <c r="L33" s="115">
        <v>57166296.429999992</v>
      </c>
      <c r="M33" s="115">
        <v>195289134.63059181</v>
      </c>
      <c r="N33" s="11"/>
      <c r="O33" s="11"/>
      <c r="P33" s="11"/>
    </row>
    <row r="34" spans="2:17" x14ac:dyDescent="0.25">
      <c r="C34" s="8">
        <f t="shared" si="1"/>
        <v>45231</v>
      </c>
      <c r="D34" s="115">
        <v>27143058.69749999</v>
      </c>
      <c r="E34" s="115">
        <v>106309475.83999997</v>
      </c>
      <c r="F34" s="115">
        <v>378011437.83377838</v>
      </c>
      <c r="G34" s="115">
        <v>1548067204.7150111</v>
      </c>
      <c r="H34" s="115">
        <v>1863846851.5618267</v>
      </c>
      <c r="I34" s="115">
        <v>199327942.67000008</v>
      </c>
      <c r="J34" s="115">
        <v>951008702.97719693</v>
      </c>
      <c r="K34" s="115">
        <v>215105175.0500001</v>
      </c>
      <c r="L34" s="115">
        <v>57166296.429999992</v>
      </c>
      <c r="M34" s="115">
        <v>195316325.0205918</v>
      </c>
      <c r="N34" s="11"/>
      <c r="O34" s="11"/>
      <c r="P34" s="11"/>
    </row>
    <row r="35" spans="2:17" x14ac:dyDescent="0.25">
      <c r="C35" s="8">
        <f t="shared" si="1"/>
        <v>45261</v>
      </c>
      <c r="D35" s="115">
        <v>27143234.827499993</v>
      </c>
      <c r="E35" s="115">
        <v>106309475.83999997</v>
      </c>
      <c r="F35" s="115">
        <v>378143509.97377837</v>
      </c>
      <c r="G35" s="115">
        <v>1548737598.4450109</v>
      </c>
      <c r="H35" s="115">
        <v>1864060641.2218268</v>
      </c>
      <c r="I35" s="115">
        <v>199337946.9600001</v>
      </c>
      <c r="J35" s="115">
        <v>950910366.71719694</v>
      </c>
      <c r="K35" s="115">
        <v>215105175.0500001</v>
      </c>
      <c r="L35" s="115">
        <v>57166296.429999992</v>
      </c>
      <c r="M35" s="115">
        <v>195326562.38059181</v>
      </c>
      <c r="N35" s="11">
        <f>SUM(D35:M35)</f>
        <v>5542240807.8459053</v>
      </c>
      <c r="O35" s="11">
        <v>0</v>
      </c>
      <c r="P35" s="4"/>
      <c r="Q35" s="11"/>
    </row>
    <row r="37" spans="2:17" ht="13" x14ac:dyDescent="0.3">
      <c r="B37" s="5" t="s">
        <v>5</v>
      </c>
    </row>
    <row r="38" spans="2:17" ht="13" x14ac:dyDescent="0.3">
      <c r="D38" s="6">
        <v>350.1</v>
      </c>
      <c r="E38" s="6">
        <v>350.2</v>
      </c>
      <c r="F38" s="6">
        <v>352</v>
      </c>
      <c r="G38" s="6">
        <v>353</v>
      </c>
      <c r="H38" s="6">
        <v>354</v>
      </c>
      <c r="I38" s="6">
        <v>355</v>
      </c>
      <c r="J38" s="6">
        <v>356</v>
      </c>
      <c r="K38" s="6">
        <v>357</v>
      </c>
      <c r="L38" s="6">
        <v>358</v>
      </c>
      <c r="M38" s="6">
        <v>359</v>
      </c>
      <c r="P38" s="11"/>
    </row>
    <row r="39" spans="2:17" x14ac:dyDescent="0.25">
      <c r="C39" s="8">
        <f>C23</f>
        <v>44896</v>
      </c>
      <c r="D39" s="115">
        <v>91354351.12134552</v>
      </c>
      <c r="E39" s="115">
        <v>186649854.17376119</v>
      </c>
      <c r="F39" s="115">
        <v>905947634.99990344</v>
      </c>
      <c r="G39" s="115">
        <v>4413849878.0075893</v>
      </c>
      <c r="H39" s="115">
        <v>2498952320.6450973</v>
      </c>
      <c r="I39" s="115">
        <v>632230698.139871</v>
      </c>
      <c r="J39" s="115">
        <v>1693990750.0441651</v>
      </c>
      <c r="K39" s="115">
        <v>215308526.7923716</v>
      </c>
      <c r="L39" s="115">
        <v>58752899.030000001</v>
      </c>
      <c r="M39" s="115">
        <v>226348866.10201341</v>
      </c>
      <c r="N39" s="11">
        <f>SUM(D39:M39)</f>
        <v>10923385779.056118</v>
      </c>
      <c r="O39" s="11">
        <v>-0.10681724548339844</v>
      </c>
      <c r="P39" s="9"/>
    </row>
    <row r="40" spans="2:17" x14ac:dyDescent="0.25">
      <c r="C40" s="8">
        <f>C35</f>
        <v>45261</v>
      </c>
      <c r="D40" s="115">
        <v>95810136.794716418</v>
      </c>
      <c r="E40" s="115">
        <v>188241273.68068492</v>
      </c>
      <c r="F40" s="115">
        <v>936218418.32497597</v>
      </c>
      <c r="G40" s="115">
        <v>4482729299.7951403</v>
      </c>
      <c r="H40" s="115">
        <v>2512776504.0313568</v>
      </c>
      <c r="I40" s="115">
        <v>647749642.7115252</v>
      </c>
      <c r="J40" s="115">
        <v>1690959761.9104972</v>
      </c>
      <c r="K40" s="115">
        <v>215307591.14567745</v>
      </c>
      <c r="L40" s="115">
        <v>58752899.030000001</v>
      </c>
      <c r="M40" s="115">
        <v>226060419.88898245</v>
      </c>
      <c r="N40" s="11">
        <f>SUM(D40:M40)</f>
        <v>11054605947.313559</v>
      </c>
      <c r="O40" s="11">
        <v>0.29874420166015625</v>
      </c>
      <c r="P40" s="4"/>
      <c r="Q40" s="11"/>
    </row>
    <row r="41" spans="2:17" x14ac:dyDescent="0.25">
      <c r="H41" s="11"/>
    </row>
    <row r="42" spans="2:17" ht="13" x14ac:dyDescent="0.3">
      <c r="B42" s="5" t="s">
        <v>6</v>
      </c>
    </row>
    <row r="43" spans="2:17" ht="13" x14ac:dyDescent="0.3">
      <c r="D43" s="6">
        <v>350.1</v>
      </c>
      <c r="E43" s="6">
        <v>350.2</v>
      </c>
      <c r="F43" s="6">
        <v>352</v>
      </c>
      <c r="G43" s="6">
        <v>353</v>
      </c>
      <c r="H43" s="6">
        <v>354</v>
      </c>
      <c r="I43" s="6">
        <v>355</v>
      </c>
      <c r="J43" s="6">
        <v>356</v>
      </c>
      <c r="K43" s="6">
        <v>357</v>
      </c>
      <c r="L43" s="6">
        <v>358</v>
      </c>
      <c r="M43" s="6">
        <v>359</v>
      </c>
    </row>
    <row r="44" spans="2:17" x14ac:dyDescent="0.25">
      <c r="C44" s="8">
        <f>C39</f>
        <v>44896</v>
      </c>
      <c r="D44" s="115">
        <v>0</v>
      </c>
      <c r="E44" s="115">
        <v>34482005.686058253</v>
      </c>
      <c r="F44" s="115">
        <v>172544098.19415319</v>
      </c>
      <c r="G44" s="115">
        <v>801212096.80215645</v>
      </c>
      <c r="H44" s="115">
        <v>727667022.45801735</v>
      </c>
      <c r="I44" s="115">
        <v>65648941.393292017</v>
      </c>
      <c r="J44" s="115">
        <v>550692434.10115838</v>
      </c>
      <c r="K44" s="115">
        <v>19762098.187156551</v>
      </c>
      <c r="L44" s="115">
        <v>24027402.722204335</v>
      </c>
      <c r="M44" s="115">
        <v>32542305.579423867</v>
      </c>
      <c r="N44" s="11">
        <f>SUM(D44:M44)</f>
        <v>2428578405.12362</v>
      </c>
      <c r="O44" s="11">
        <v>0</v>
      </c>
      <c r="P44" s="4"/>
    </row>
    <row r="45" spans="2:17" x14ac:dyDescent="0.25">
      <c r="C45" s="8">
        <f>C40</f>
        <v>45261</v>
      </c>
      <c r="D45" s="115">
        <v>0</v>
      </c>
      <c r="E45" s="115">
        <v>37278461.426733956</v>
      </c>
      <c r="F45" s="115">
        <v>193896652.39906815</v>
      </c>
      <c r="G45" s="115">
        <v>882044487.2701925</v>
      </c>
      <c r="H45" s="115">
        <v>767071541.30905497</v>
      </c>
      <c r="I45" s="115">
        <v>79217464.182610393</v>
      </c>
      <c r="J45" s="115">
        <v>592001060.92295432</v>
      </c>
      <c r="K45" s="115">
        <v>22927900.074497979</v>
      </c>
      <c r="L45" s="115">
        <v>26999633.331050158</v>
      </c>
      <c r="M45" s="115">
        <v>35712724.108976543</v>
      </c>
      <c r="N45" s="11">
        <f>SUM(D45:M45)</f>
        <v>2637149925.0251389</v>
      </c>
      <c r="O45" s="11">
        <v>0</v>
      </c>
      <c r="P45" s="4"/>
      <c r="Q45" s="11"/>
    </row>
    <row r="47" spans="2:17" x14ac:dyDescent="0.25">
      <c r="D47" s="11"/>
      <c r="E47" s="11"/>
    </row>
    <row r="48" spans="2:17" x14ac:dyDescent="0.25">
      <c r="E48" s="11"/>
    </row>
    <row r="49" spans="4:15" x14ac:dyDescent="0.25">
      <c r="E49" s="11"/>
    </row>
    <row r="50" spans="4:15" x14ac:dyDescent="0.25">
      <c r="D50" s="11"/>
      <c r="E50" s="12"/>
      <c r="F50" s="11"/>
      <c r="G50" s="11"/>
      <c r="H50" s="11"/>
      <c r="I50" s="11"/>
      <c r="J50" s="11"/>
      <c r="K50" s="11"/>
      <c r="L50" s="11"/>
      <c r="M50" s="11"/>
    </row>
    <row r="51" spans="4:15" x14ac:dyDescent="0.25">
      <c r="E51" s="13"/>
      <c r="O51" s="11"/>
    </row>
    <row r="52" spans="4:15" x14ac:dyDescent="0.25"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4:15" x14ac:dyDescent="0.25">
      <c r="N53" s="11"/>
    </row>
  </sheetData>
  <pageMargins left="0.7" right="0.7" top="0.75" bottom="0.75" header="0.3" footer="0.3"/>
  <pageSetup scale="67" fitToHeight="0" orientation="landscape" r:id="rId1"/>
  <headerFooter>
    <oddHeader>&amp;RTO2025 Annual Update
Attachment 4
WP-Schedule 6 and 8
Page &amp;P of &amp;N</oddHeader>
    <oddFooter>&amp;R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BB79D-A700-4BB1-82FE-ADFD9E253CA0}">
  <sheetPr>
    <pageSetUpPr fitToPage="1"/>
  </sheetPr>
  <dimension ref="A1:J48"/>
  <sheetViews>
    <sheetView zoomScale="90" zoomScaleNormal="90" zoomScaleSheetLayoutView="80" workbookViewId="0">
      <selection sqref="A1:E1"/>
    </sheetView>
  </sheetViews>
  <sheetFormatPr defaultColWidth="9.1796875" defaultRowHeight="13" x14ac:dyDescent="0.3"/>
  <cols>
    <col min="1" max="1" width="20.453125" style="15" customWidth="1"/>
    <col min="2" max="4" width="15" style="15" bestFit="1" customWidth="1"/>
    <col min="5" max="5" width="12.26953125" style="15" customWidth="1"/>
    <col min="6" max="6" width="16.81640625" style="15" hidden="1" customWidth="1"/>
    <col min="7" max="7" width="18.7265625" style="19" hidden="1" customWidth="1"/>
    <col min="8" max="8" width="16.81640625" style="15" bestFit="1" customWidth="1"/>
    <col min="9" max="9" width="9.1796875" style="15"/>
    <col min="10" max="10" width="9.1796875" style="16"/>
    <col min="11" max="16384" width="9.1796875" style="15"/>
  </cols>
  <sheetData>
    <row r="1" spans="1:10" ht="18.5" x14ac:dyDescent="0.45">
      <c r="A1" s="197" t="s">
        <v>7</v>
      </c>
      <c r="B1" s="197"/>
      <c r="C1" s="197"/>
      <c r="D1" s="197"/>
      <c r="E1" s="197"/>
      <c r="F1" s="14"/>
      <c r="G1" s="14"/>
    </row>
    <row r="2" spans="1:10" ht="15.5" x14ac:dyDescent="0.35">
      <c r="A2" s="198" t="s">
        <v>8</v>
      </c>
      <c r="B2" s="198"/>
      <c r="C2" s="198"/>
      <c r="D2" s="198"/>
      <c r="E2" s="198"/>
      <c r="F2" s="17"/>
      <c r="G2" s="17"/>
    </row>
    <row r="3" spans="1:10" ht="15.5" x14ac:dyDescent="0.35">
      <c r="A3" s="198" t="s">
        <v>9</v>
      </c>
      <c r="B3" s="198"/>
      <c r="C3" s="198"/>
      <c r="D3" s="198"/>
      <c r="E3" s="198"/>
      <c r="F3" s="17"/>
      <c r="G3" s="17"/>
    </row>
    <row r="4" spans="1:10" ht="18.75" customHeight="1" x14ac:dyDescent="0.3">
      <c r="C4" s="18"/>
    </row>
    <row r="5" spans="1:10" x14ac:dyDescent="0.3">
      <c r="A5" s="199" t="s">
        <v>10</v>
      </c>
      <c r="B5" s="199"/>
      <c r="C5" s="199"/>
      <c r="D5" s="199"/>
      <c r="E5" s="199"/>
      <c r="F5" s="19"/>
    </row>
    <row r="6" spans="1:10" ht="16" thickBot="1" x14ac:dyDescent="0.4">
      <c r="A6" s="200" t="s">
        <v>11</v>
      </c>
      <c r="B6" s="200"/>
      <c r="C6" s="200"/>
      <c r="D6" s="200"/>
      <c r="E6" s="200"/>
      <c r="F6" s="21"/>
      <c r="G6" s="21"/>
      <c r="H6" s="22"/>
    </row>
    <row r="7" spans="1:10" s="27" customFormat="1" ht="30" customHeight="1" x14ac:dyDescent="0.35">
      <c r="A7" s="23"/>
      <c r="B7" s="24" t="s">
        <v>12</v>
      </c>
      <c r="C7" s="24" t="s">
        <v>13</v>
      </c>
      <c r="D7" s="24" t="s">
        <v>14</v>
      </c>
      <c r="E7" s="25" t="s">
        <v>15</v>
      </c>
      <c r="F7" s="25" t="s">
        <v>16</v>
      </c>
      <c r="G7" s="26" t="s">
        <v>17</v>
      </c>
      <c r="J7" s="28"/>
    </row>
    <row r="8" spans="1:10" x14ac:dyDescent="0.3">
      <c r="A8" s="29" t="s">
        <v>18</v>
      </c>
      <c r="B8" s="29"/>
      <c r="C8" s="30"/>
      <c r="D8" s="30"/>
      <c r="F8" s="29"/>
      <c r="G8" s="159"/>
    </row>
    <row r="9" spans="1:10" x14ac:dyDescent="0.3">
      <c r="A9" s="116">
        <v>350</v>
      </c>
      <c r="B9" s="117">
        <v>390235190</v>
      </c>
      <c r="C9" s="118">
        <v>390235190.5999999</v>
      </c>
      <c r="D9" s="117">
        <v>284051410.47540128</v>
      </c>
      <c r="E9" s="119">
        <f>D9/C9</f>
        <v>0.72789798900161351</v>
      </c>
      <c r="F9" s="120">
        <v>133452710.66749996</v>
      </c>
      <c r="G9" s="160">
        <f>(D9-F9)/(C9-F9)</f>
        <v>0.58648354766060751</v>
      </c>
      <c r="I9" s="35"/>
      <c r="J9" s="36"/>
    </row>
    <row r="10" spans="1:10" x14ac:dyDescent="0.3">
      <c r="A10" s="116"/>
      <c r="B10" s="121"/>
      <c r="C10" s="122"/>
      <c r="D10" s="121"/>
      <c r="E10" s="123"/>
      <c r="F10" s="124"/>
      <c r="G10" s="161"/>
      <c r="I10" s="35"/>
      <c r="J10" s="36"/>
    </row>
    <row r="11" spans="1:10" x14ac:dyDescent="0.3">
      <c r="A11" s="125" t="s">
        <v>19</v>
      </c>
      <c r="B11" s="121"/>
      <c r="C11" s="122"/>
      <c r="D11" s="121"/>
      <c r="E11" s="123"/>
      <c r="F11" s="124"/>
      <c r="G11" s="161"/>
      <c r="I11" s="35"/>
      <c r="J11" s="36"/>
    </row>
    <row r="12" spans="1:10" x14ac:dyDescent="0.3">
      <c r="A12" s="116">
        <v>352</v>
      </c>
      <c r="B12" s="121">
        <v>1452514877</v>
      </c>
      <c r="C12" s="122">
        <v>1452514878.6701863</v>
      </c>
      <c r="D12" s="121">
        <v>936218418.31468368</v>
      </c>
      <c r="E12" s="123">
        <f>D12/C12</f>
        <v>0.64454996782670826</v>
      </c>
      <c r="F12" s="124">
        <v>378143509.97377837</v>
      </c>
      <c r="G12" s="162">
        <f t="shared" ref="G12:G25" si="0">(D12-F12)/(C12-F12)</f>
        <v>0.51944320614020778</v>
      </c>
      <c r="I12" s="35"/>
      <c r="J12" s="36"/>
    </row>
    <row r="13" spans="1:10" x14ac:dyDescent="0.3">
      <c r="A13" s="116">
        <v>353</v>
      </c>
      <c r="B13" s="126">
        <v>7886819048</v>
      </c>
      <c r="C13" s="127">
        <v>7886819048.6337729</v>
      </c>
      <c r="D13" s="126">
        <v>4482729299.8015165</v>
      </c>
      <c r="E13" s="119">
        <f>D13/C13</f>
        <v>0.56838242035970843</v>
      </c>
      <c r="F13" s="128">
        <v>1548737598.4450109</v>
      </c>
      <c r="G13" s="160">
        <f t="shared" si="0"/>
        <v>0.46291479912570782</v>
      </c>
      <c r="I13" s="35"/>
      <c r="J13" s="36"/>
    </row>
    <row r="14" spans="1:10" x14ac:dyDescent="0.3">
      <c r="A14" s="129" t="s">
        <v>20</v>
      </c>
      <c r="B14" s="121">
        <f>SUM(B12:B13)</f>
        <v>9339333925</v>
      </c>
      <c r="C14" s="122">
        <f>SUM(C12:C13)</f>
        <v>9339333927.3039589</v>
      </c>
      <c r="D14" s="121">
        <f>SUM(D12:D13)</f>
        <v>5418947718.1162004</v>
      </c>
      <c r="E14" s="123">
        <f>D14/C14</f>
        <v>0.5802285002652775</v>
      </c>
      <c r="F14" s="121">
        <f>SUM(F12:F13)</f>
        <v>1926881108.4187894</v>
      </c>
      <c r="G14" s="162">
        <f>(D14-F14)/(C14-F14)</f>
        <v>0.47110810618591115</v>
      </c>
      <c r="I14" s="45"/>
      <c r="J14" s="46"/>
    </row>
    <row r="15" spans="1:10" x14ac:dyDescent="0.3">
      <c r="A15" s="130"/>
      <c r="B15" s="121"/>
      <c r="C15" s="122"/>
      <c r="D15" s="121"/>
      <c r="E15" s="123"/>
      <c r="F15" s="124"/>
      <c r="G15" s="162"/>
      <c r="I15" s="35"/>
      <c r="J15" s="36"/>
    </row>
    <row r="16" spans="1:10" x14ac:dyDescent="0.3">
      <c r="A16" s="131" t="s">
        <v>21</v>
      </c>
      <c r="B16" s="121"/>
      <c r="C16" s="122"/>
      <c r="D16" s="121"/>
      <c r="E16" s="123"/>
      <c r="F16" s="124"/>
      <c r="G16" s="162"/>
      <c r="I16" s="35"/>
      <c r="J16" s="36"/>
    </row>
    <row r="17" spans="1:10" x14ac:dyDescent="0.3">
      <c r="A17" s="116">
        <v>354</v>
      </c>
      <c r="B17" s="132">
        <v>2614263737</v>
      </c>
      <c r="C17" s="133">
        <v>2614263736.8600001</v>
      </c>
      <c r="D17" s="121">
        <v>2512776503.7365317</v>
      </c>
      <c r="E17" s="123">
        <f t="shared" ref="E17:E23" si="1">D17/C17</f>
        <v>0.96117942054103345</v>
      </c>
      <c r="F17" s="124">
        <v>1864060641.2218266</v>
      </c>
      <c r="G17" s="162">
        <f t="shared" si="0"/>
        <v>0.86472032211872374</v>
      </c>
      <c r="H17" s="30"/>
      <c r="I17" s="35"/>
      <c r="J17" s="36"/>
    </row>
    <row r="18" spans="1:10" x14ac:dyDescent="0.3">
      <c r="A18" s="116">
        <v>355</v>
      </c>
      <c r="B18" s="134">
        <v>2482407376</v>
      </c>
      <c r="C18" s="133">
        <v>2482407374.1899986</v>
      </c>
      <c r="D18" s="121">
        <v>647749642.71152496</v>
      </c>
      <c r="E18" s="123">
        <f t="shared" si="1"/>
        <v>0.2609360773925688</v>
      </c>
      <c r="F18" s="124">
        <v>199337946.9600001</v>
      </c>
      <c r="G18" s="162">
        <f t="shared" si="0"/>
        <v>0.19640738490181334</v>
      </c>
      <c r="I18" s="35"/>
      <c r="J18" s="36"/>
    </row>
    <row r="19" spans="1:10" x14ac:dyDescent="0.3">
      <c r="A19" s="116">
        <v>356</v>
      </c>
      <c r="B19" s="134">
        <v>2186903951</v>
      </c>
      <c r="C19" s="133">
        <v>2186903950.5699997</v>
      </c>
      <c r="D19" s="121">
        <v>1690959761.9104967</v>
      </c>
      <c r="E19" s="123">
        <f t="shared" si="1"/>
        <v>0.77322086389288425</v>
      </c>
      <c r="F19" s="124">
        <v>950910366.71719694</v>
      </c>
      <c r="G19" s="162">
        <f t="shared" si="0"/>
        <v>0.59874857350508215</v>
      </c>
      <c r="I19" s="35"/>
      <c r="J19" s="36"/>
    </row>
    <row r="20" spans="1:10" ht="12.75" customHeight="1" x14ac:dyDescent="0.3">
      <c r="A20" s="116">
        <v>357</v>
      </c>
      <c r="B20" s="135">
        <v>330194712</v>
      </c>
      <c r="C20" s="133">
        <v>330194711.45999998</v>
      </c>
      <c r="D20" s="121">
        <v>215307591.14567745</v>
      </c>
      <c r="E20" s="123">
        <f t="shared" si="1"/>
        <v>0.65206250637287977</v>
      </c>
      <c r="F20" s="124">
        <v>215105175.0500001</v>
      </c>
      <c r="G20" s="162">
        <f t="shared" si="0"/>
        <v>1.758770623215044E-3</v>
      </c>
      <c r="I20" s="35"/>
      <c r="J20" s="36"/>
    </row>
    <row r="21" spans="1:10" x14ac:dyDescent="0.3">
      <c r="A21" s="116">
        <v>358</v>
      </c>
      <c r="B21" s="134">
        <v>455498400</v>
      </c>
      <c r="C21" s="133">
        <v>455498399.0999999</v>
      </c>
      <c r="D21" s="121">
        <v>58752899.030000001</v>
      </c>
      <c r="E21" s="123">
        <f t="shared" si="1"/>
        <v>0.12898596163254883</v>
      </c>
      <c r="F21" s="124">
        <v>57166296.429999992</v>
      </c>
      <c r="G21" s="162">
        <f>(D21-F21)/(C21-F21)</f>
        <v>3.9831150674652935E-3</v>
      </c>
      <c r="I21" s="35"/>
      <c r="J21" s="36"/>
    </row>
    <row r="22" spans="1:10" x14ac:dyDescent="0.3">
      <c r="A22" s="116">
        <v>359</v>
      </c>
      <c r="B22" s="136">
        <v>252459077</v>
      </c>
      <c r="C22" s="137">
        <v>252459076.63999999</v>
      </c>
      <c r="D22" s="126">
        <v>226060419.8889825</v>
      </c>
      <c r="E22" s="119">
        <f t="shared" si="1"/>
        <v>0.89543391704366693</v>
      </c>
      <c r="F22" s="128">
        <v>195326562.38059181</v>
      </c>
      <c r="G22" s="160">
        <f t="shared" si="0"/>
        <v>0.53793987376163233</v>
      </c>
      <c r="I22" s="35"/>
      <c r="J22" s="36"/>
    </row>
    <row r="23" spans="1:10" x14ac:dyDescent="0.3">
      <c r="A23" s="129" t="s">
        <v>22</v>
      </c>
      <c r="B23" s="122">
        <f>SUM(B17:B22)</f>
        <v>8321727253</v>
      </c>
      <c r="C23" s="138">
        <f>SUM(C17:C22)</f>
        <v>8321727248.8199987</v>
      </c>
      <c r="D23" s="121">
        <f>SUM(D17:D22)</f>
        <v>5351606818.423213</v>
      </c>
      <c r="E23" s="123">
        <f t="shared" si="1"/>
        <v>0.64308846690235588</v>
      </c>
      <c r="F23" s="121">
        <f>SUM(F17:F22)</f>
        <v>3481906988.7596154</v>
      </c>
      <c r="G23" s="162">
        <f t="shared" si="0"/>
        <v>0.38631596406439084</v>
      </c>
      <c r="I23" s="45"/>
      <c r="J23" s="46"/>
    </row>
    <row r="24" spans="1:10" x14ac:dyDescent="0.3">
      <c r="A24" s="139"/>
      <c r="B24" s="122"/>
      <c r="C24" s="122"/>
      <c r="D24" s="122"/>
      <c r="E24" s="123"/>
      <c r="F24" s="140"/>
      <c r="G24" s="161"/>
      <c r="I24" s="35"/>
      <c r="J24" s="36"/>
    </row>
    <row r="25" spans="1:10" ht="27" customHeight="1" thickBot="1" x14ac:dyDescent="0.35">
      <c r="A25" s="141" t="s">
        <v>23</v>
      </c>
      <c r="B25" s="142">
        <f>B9+B14+B23</f>
        <v>18051296368</v>
      </c>
      <c r="C25" s="142">
        <f>C9+C14+C23</f>
        <v>18051296366.723957</v>
      </c>
      <c r="D25" s="142">
        <f>D9+D14+D23</f>
        <v>11054605947.014814</v>
      </c>
      <c r="E25" s="143">
        <f>D25/C25</f>
        <v>0.61239955970104443</v>
      </c>
      <c r="F25" s="142">
        <f>F9+F14+F23</f>
        <v>5542240807.8459053</v>
      </c>
      <c r="G25" s="54">
        <f t="shared" si="0"/>
        <v>0.44066997010470693</v>
      </c>
      <c r="I25" s="55"/>
      <c r="J25" s="46"/>
    </row>
    <row r="26" spans="1:10" x14ac:dyDescent="0.3">
      <c r="A26" s="139"/>
      <c r="B26" s="139"/>
      <c r="C26" s="144"/>
      <c r="D26" s="144"/>
      <c r="E26" s="123"/>
      <c r="F26" s="139"/>
      <c r="G26" s="163"/>
    </row>
    <row r="27" spans="1:10" x14ac:dyDescent="0.3">
      <c r="A27" s="130"/>
      <c r="B27" s="130"/>
      <c r="C27" s="145"/>
      <c r="D27" s="145"/>
      <c r="E27" s="145"/>
      <c r="F27" s="130"/>
    </row>
    <row r="28" spans="1:10" ht="16" thickBot="1" x14ac:dyDescent="0.4">
      <c r="A28" s="196" t="s">
        <v>24</v>
      </c>
      <c r="B28" s="196"/>
      <c r="C28" s="196"/>
      <c r="D28" s="196"/>
      <c r="E28" s="196"/>
      <c r="F28" s="146"/>
      <c r="G28" s="20"/>
    </row>
    <row r="29" spans="1:10" s="27" customFormat="1" ht="30" customHeight="1" x14ac:dyDescent="0.35">
      <c r="A29" s="147"/>
      <c r="B29" s="148" t="str">
        <f>B7</f>
        <v>Total Plant
FERC Form 1</v>
      </c>
      <c r="C29" s="148" t="s">
        <v>13</v>
      </c>
      <c r="D29" s="148" t="s">
        <v>14</v>
      </c>
      <c r="E29" s="149" t="s">
        <v>15</v>
      </c>
      <c r="F29" s="147"/>
      <c r="G29" s="56"/>
      <c r="J29" s="28"/>
    </row>
    <row r="30" spans="1:10" x14ac:dyDescent="0.3">
      <c r="A30" s="125" t="s">
        <v>25</v>
      </c>
      <c r="B30" s="125"/>
      <c r="C30" s="144"/>
      <c r="D30" s="144"/>
      <c r="E30" s="123"/>
      <c r="F30" s="125"/>
      <c r="G30" s="159"/>
    </row>
    <row r="31" spans="1:10" x14ac:dyDescent="0.3">
      <c r="A31" s="116">
        <v>360</v>
      </c>
      <c r="B31" s="150">
        <v>131192053</v>
      </c>
      <c r="C31" s="151">
        <v>131192052.44</v>
      </c>
      <c r="D31" s="121">
        <v>0</v>
      </c>
      <c r="E31" s="123">
        <f>D31/C31</f>
        <v>0</v>
      </c>
      <c r="F31" s="123"/>
      <c r="G31" s="164"/>
    </row>
    <row r="32" spans="1:10" x14ac:dyDescent="0.3">
      <c r="A32" s="131" t="s">
        <v>26</v>
      </c>
      <c r="B32" s="121"/>
      <c r="C32" s="122"/>
      <c r="D32" s="122"/>
      <c r="E32" s="123"/>
      <c r="F32" s="123"/>
      <c r="G32" s="164"/>
    </row>
    <row r="33" spans="1:8" x14ac:dyDescent="0.3">
      <c r="A33" s="116">
        <v>361</v>
      </c>
      <c r="B33" s="121">
        <v>1026637750</v>
      </c>
      <c r="C33" s="122">
        <v>1026637750.2599994</v>
      </c>
      <c r="D33" s="122">
        <v>0</v>
      </c>
      <c r="E33" s="123">
        <f>D33/C33</f>
        <v>0</v>
      </c>
      <c r="F33" s="123"/>
      <c r="G33" s="164"/>
    </row>
    <row r="34" spans="1:8" x14ac:dyDescent="0.3">
      <c r="A34" s="116">
        <v>362</v>
      </c>
      <c r="B34" s="121">
        <v>3647243936</v>
      </c>
      <c r="C34" s="122">
        <v>3647243935.6900029</v>
      </c>
      <c r="D34" s="122">
        <v>0</v>
      </c>
      <c r="E34" s="123">
        <f>D34/C34</f>
        <v>0</v>
      </c>
      <c r="F34" s="123"/>
      <c r="G34" s="164"/>
    </row>
    <row r="35" spans="1:8" x14ac:dyDescent="0.3">
      <c r="A35" s="116">
        <v>363</v>
      </c>
      <c r="B35" s="126">
        <v>26086466</v>
      </c>
      <c r="C35" s="127">
        <v>26086465.910000004</v>
      </c>
      <c r="D35" s="127">
        <v>0</v>
      </c>
      <c r="E35" s="119">
        <f>D35/C35</f>
        <v>0</v>
      </c>
      <c r="F35" s="119"/>
      <c r="G35" s="165"/>
    </row>
    <row r="36" spans="1:8" x14ac:dyDescent="0.3">
      <c r="A36" s="152" t="s">
        <v>27</v>
      </c>
      <c r="B36" s="122">
        <f>SUM(B33:B35)</f>
        <v>4699968152</v>
      </c>
      <c r="C36" s="122">
        <f>SUM(C33:C35)</f>
        <v>4699968151.8600025</v>
      </c>
      <c r="D36" s="122">
        <f>SUM(D33:D35)</f>
        <v>0</v>
      </c>
      <c r="E36" s="123">
        <f>D36/C36</f>
        <v>0</v>
      </c>
      <c r="F36" s="123"/>
      <c r="G36" s="164"/>
    </row>
    <row r="37" spans="1:8" x14ac:dyDescent="0.3">
      <c r="A37" s="152"/>
      <c r="B37" s="122"/>
      <c r="C37" s="122"/>
      <c r="D37" s="122"/>
      <c r="E37" s="123"/>
      <c r="F37" s="123"/>
      <c r="G37" s="164"/>
    </row>
    <row r="38" spans="1:8" ht="27" customHeight="1" thickBot="1" x14ac:dyDescent="0.35">
      <c r="A38" s="153" t="s">
        <v>28</v>
      </c>
      <c r="B38" s="142">
        <f>B31+B36</f>
        <v>4831160205</v>
      </c>
      <c r="C38" s="142">
        <f>C31+C36</f>
        <v>4831160204.3000021</v>
      </c>
      <c r="D38" s="154">
        <f>D31+D36</f>
        <v>0</v>
      </c>
      <c r="E38" s="143">
        <f>D38/C38</f>
        <v>0</v>
      </c>
      <c r="F38" s="143"/>
      <c r="G38" s="53"/>
    </row>
    <row r="39" spans="1:8" ht="13.5" thickBot="1" x14ac:dyDescent="0.35">
      <c r="A39" s="145"/>
      <c r="B39" s="122"/>
      <c r="C39" s="122"/>
      <c r="D39" s="122"/>
      <c r="E39" s="155"/>
      <c r="F39" s="145"/>
    </row>
    <row r="40" spans="1:8" ht="35.25" customHeight="1" thickBot="1" x14ac:dyDescent="0.35">
      <c r="A40" s="156" t="s">
        <v>29</v>
      </c>
      <c r="B40" s="157">
        <f>SUM(B25,B38)</f>
        <v>22882456573</v>
      </c>
      <c r="C40" s="157">
        <f>SUM(C25,C38)</f>
        <v>22882456571.02396</v>
      </c>
      <c r="D40" s="157">
        <f>SUM(D25,D38)</f>
        <v>11054605947.014814</v>
      </c>
      <c r="E40" s="158">
        <f>D40/C40</f>
        <v>0.4831039846050994</v>
      </c>
      <c r="F40" s="157">
        <f>F37+F25</f>
        <v>5542240807.8459053</v>
      </c>
      <c r="G40" s="166">
        <f>(D40-F40)/(C40-F40)</f>
        <v>0.31789484135914936</v>
      </c>
      <c r="H40" s="65"/>
    </row>
    <row r="42" spans="1:8" x14ac:dyDescent="0.3">
      <c r="C42" s="66"/>
      <c r="D42" s="67"/>
    </row>
    <row r="43" spans="1:8" x14ac:dyDescent="0.3">
      <c r="C43" s="68"/>
    </row>
    <row r="44" spans="1:8" x14ac:dyDescent="0.3">
      <c r="C44" s="69"/>
      <c r="D44" s="67"/>
    </row>
    <row r="46" spans="1:8" x14ac:dyDescent="0.3">
      <c r="C46" s="67"/>
    </row>
    <row r="47" spans="1:8" x14ac:dyDescent="0.3">
      <c r="C47" s="70"/>
    </row>
    <row r="48" spans="1:8" x14ac:dyDescent="0.3">
      <c r="C48" s="67"/>
    </row>
  </sheetData>
  <mergeCells count="6">
    <mergeCell ref="A28:E28"/>
    <mergeCell ref="A1:E1"/>
    <mergeCell ref="A2:E2"/>
    <mergeCell ref="A3:E3"/>
    <mergeCell ref="A5:E5"/>
    <mergeCell ref="A6:E6"/>
  </mergeCells>
  <printOptions horizontalCentered="1"/>
  <pageMargins left="0.56999999999999995" right="0.56999999999999995" top="0.42" bottom="0.54" header="0.26" footer="0.17"/>
  <pageSetup orientation="portrait" r:id="rId1"/>
  <headerFooter alignWithMargins="0">
    <oddHeader>&amp;RTO2025 Annual Update
Attachment 4
WP-Schedule 6 and 8
Page &amp;P of &amp;N</oddHeader>
    <oddFooter>&amp;R&amp;8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7D279-C44E-4F60-B343-45E10BA81685}">
  <sheetPr>
    <tabColor theme="0" tint="-4.9989318521683403E-2"/>
    <pageSetUpPr fitToPage="1"/>
  </sheetPr>
  <dimension ref="B2:N38"/>
  <sheetViews>
    <sheetView showGridLines="0" zoomScale="85" zoomScaleNormal="85" workbookViewId="0">
      <selection activeCell="B2" sqref="B2"/>
    </sheetView>
  </sheetViews>
  <sheetFormatPr defaultColWidth="9.1796875" defaultRowHeight="12.5" x14ac:dyDescent="0.25"/>
  <cols>
    <col min="1" max="1" width="4" style="1" customWidth="1"/>
    <col min="2" max="2" width="26.81640625" style="1" bestFit="1" customWidth="1"/>
    <col min="3" max="6" width="15.1796875" style="1" customWidth="1"/>
    <col min="7" max="9" width="16.453125" style="1" bestFit="1" customWidth="1"/>
    <col min="10" max="12" width="15.453125" style="1" bestFit="1" customWidth="1"/>
    <col min="13" max="13" width="16" style="1" bestFit="1" customWidth="1"/>
    <col min="14" max="14" width="2" style="1" customWidth="1"/>
    <col min="15" max="16" width="9.26953125" style="1" bestFit="1" customWidth="1"/>
    <col min="17" max="16384" width="9.1796875" style="1"/>
  </cols>
  <sheetData>
    <row r="2" spans="2:13" ht="13" x14ac:dyDescent="0.3">
      <c r="B2" s="5" t="s">
        <v>0</v>
      </c>
    </row>
    <row r="3" spans="2:13" ht="13.5" thickBot="1" x14ac:dyDescent="0.35">
      <c r="B3" s="113" t="s">
        <v>33</v>
      </c>
      <c r="C3" s="3"/>
      <c r="D3" s="3"/>
      <c r="E3" s="3"/>
      <c r="F3" s="3"/>
    </row>
    <row r="6" spans="2:13" ht="13" x14ac:dyDescent="0.3">
      <c r="B6" s="167">
        <v>44896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100"/>
    </row>
    <row r="7" spans="2:13" ht="13" x14ac:dyDescent="0.3">
      <c r="B7" s="5" t="s">
        <v>34</v>
      </c>
    </row>
    <row r="8" spans="2:13" ht="13" x14ac:dyDescent="0.3">
      <c r="C8" s="175">
        <v>350.1</v>
      </c>
      <c r="D8" s="175">
        <v>350.2</v>
      </c>
      <c r="E8" s="175">
        <v>352</v>
      </c>
      <c r="F8" s="175">
        <v>353</v>
      </c>
      <c r="G8" s="175">
        <v>354</v>
      </c>
      <c r="H8" s="175">
        <v>355</v>
      </c>
      <c r="I8" s="175">
        <v>356</v>
      </c>
      <c r="J8" s="175">
        <v>357</v>
      </c>
      <c r="K8" s="175">
        <v>358</v>
      </c>
      <c r="L8" s="175">
        <v>359</v>
      </c>
      <c r="M8" s="175" t="s">
        <v>35</v>
      </c>
    </row>
    <row r="9" spans="2:13" x14ac:dyDescent="0.25">
      <c r="B9" s="1" t="s">
        <v>36</v>
      </c>
      <c r="C9" s="177">
        <v>0</v>
      </c>
      <c r="D9" s="177">
        <v>16472206.249704499</v>
      </c>
      <c r="E9" s="177">
        <v>74227493.60652785</v>
      </c>
      <c r="F9" s="177">
        <v>309603700.74900645</v>
      </c>
      <c r="G9" s="177">
        <v>400307232.56954545</v>
      </c>
      <c r="H9" s="177">
        <v>54075426.888770916</v>
      </c>
      <c r="I9" s="177">
        <v>236168276.71695498</v>
      </c>
      <c r="J9" s="177">
        <v>20941345.806961276</v>
      </c>
      <c r="K9" s="177">
        <v>17657087.557266753</v>
      </c>
      <c r="L9" s="177">
        <v>22567182.167544339</v>
      </c>
      <c r="M9" s="177">
        <f>SUM(C9:L9)</f>
        <v>1152019952.3122826</v>
      </c>
    </row>
    <row r="10" spans="2:13" x14ac:dyDescent="0.25">
      <c r="B10" s="102" t="s">
        <v>37</v>
      </c>
      <c r="C10" s="177">
        <v>0</v>
      </c>
      <c r="D10" s="177">
        <v>-601485.05000000005</v>
      </c>
      <c r="E10" s="177">
        <v>3410620.12</v>
      </c>
      <c r="F10" s="177">
        <v>2731005.2100000009</v>
      </c>
      <c r="G10" s="177">
        <v>4167006.7100000009</v>
      </c>
      <c r="H10" s="177">
        <v>23893020.649999999</v>
      </c>
      <c r="I10" s="177">
        <v>20425358.539999992</v>
      </c>
      <c r="J10" s="177">
        <v>-1229920.8700000001</v>
      </c>
      <c r="K10" s="177">
        <v>5922777.7400000002</v>
      </c>
      <c r="L10" s="177">
        <v>-595173.74</v>
      </c>
      <c r="M10" s="177">
        <f>SUM(C10:L10)</f>
        <v>58123209.309999995</v>
      </c>
    </row>
    <row r="11" spans="2:13" x14ac:dyDescent="0.25">
      <c r="B11" s="1" t="s">
        <v>38</v>
      </c>
      <c r="C11" s="178">
        <f>C12-C9-C10</f>
        <v>0</v>
      </c>
      <c r="D11" s="178">
        <f>D12-D9-D10</f>
        <v>31218142.290295504</v>
      </c>
      <c r="E11" s="178">
        <f>E12-E9-E10</f>
        <v>182874255.5776639</v>
      </c>
      <c r="F11" s="178">
        <f t="shared" ref="F11:L11" si="0">F12-F9-F10</f>
        <v>1045490557.0100553</v>
      </c>
      <c r="G11" s="178">
        <f t="shared" si="0"/>
        <v>373647605.20390725</v>
      </c>
      <c r="H11" s="178">
        <f t="shared" si="0"/>
        <v>-61697117.318191469</v>
      </c>
      <c r="I11" s="178">
        <f t="shared" si="0"/>
        <v>490658866.74729586</v>
      </c>
      <c r="J11" s="178">
        <f t="shared" si="0"/>
        <v>28665784.630341712</v>
      </c>
      <c r="K11" s="178">
        <f t="shared" si="0"/>
        <v>107349273.41725451</v>
      </c>
      <c r="L11" s="178">
        <f t="shared" si="0"/>
        <v>19142356.943341747</v>
      </c>
      <c r="M11" s="179">
        <f>SUM(C11:L11)</f>
        <v>2217349724.5019646</v>
      </c>
    </row>
    <row r="12" spans="2:13" x14ac:dyDescent="0.25">
      <c r="B12" s="180" t="s">
        <v>39</v>
      </c>
      <c r="C12" s="177">
        <v>0</v>
      </c>
      <c r="D12" s="177">
        <v>47088863.490000002</v>
      </c>
      <c r="E12" s="177">
        <v>260512369.30419174</v>
      </c>
      <c r="F12" s="177">
        <v>1357825262.9690619</v>
      </c>
      <c r="G12" s="177">
        <v>778121844.48345268</v>
      </c>
      <c r="H12" s="177">
        <v>16271330.220579445</v>
      </c>
      <c r="I12" s="177">
        <v>747252502.00425076</v>
      </c>
      <c r="J12" s="177">
        <v>48377209.567302987</v>
      </c>
      <c r="K12" s="177">
        <v>130929138.71452126</v>
      </c>
      <c r="L12" s="177">
        <v>41114365.370886087</v>
      </c>
      <c r="M12" s="177">
        <f>SUM(C12:L12)</f>
        <v>3427492886.1242476</v>
      </c>
    </row>
    <row r="13" spans="2:13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2:13" ht="13" x14ac:dyDescent="0.3">
      <c r="B14" s="5" t="s">
        <v>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3" ht="13" x14ac:dyDescent="0.3">
      <c r="C15" s="171"/>
      <c r="D15" s="176">
        <v>350</v>
      </c>
      <c r="E15" s="176">
        <v>352</v>
      </c>
      <c r="F15" s="176">
        <v>353</v>
      </c>
      <c r="G15" s="176">
        <v>354</v>
      </c>
      <c r="H15" s="176">
        <v>355</v>
      </c>
      <c r="I15" s="176">
        <v>356</v>
      </c>
      <c r="J15" s="176">
        <v>357</v>
      </c>
      <c r="K15" s="176">
        <v>358</v>
      </c>
      <c r="L15" s="176">
        <v>359</v>
      </c>
      <c r="M15" s="176" t="s">
        <v>35</v>
      </c>
    </row>
    <row r="16" spans="2:13" x14ac:dyDescent="0.25">
      <c r="B16" s="1" t="s">
        <v>40</v>
      </c>
      <c r="C16" s="2"/>
      <c r="D16" s="181">
        <v>0.59616886595264418</v>
      </c>
      <c r="E16" s="181">
        <v>0.51896853478821248</v>
      </c>
      <c r="F16" s="181">
        <v>0.46760574504017077</v>
      </c>
      <c r="G16" s="181">
        <v>0.86496682616793108</v>
      </c>
      <c r="H16" s="181">
        <v>0.19967717587101072</v>
      </c>
      <c r="I16" s="181">
        <v>0.5993956672868469</v>
      </c>
      <c r="J16" s="181">
        <v>1.7677259090840057E-3</v>
      </c>
      <c r="K16" s="181">
        <v>4.1689842016727095E-3</v>
      </c>
      <c r="L16" s="181">
        <v>0.55219413070009515</v>
      </c>
      <c r="M16" s="168"/>
    </row>
    <row r="17" spans="2:13" x14ac:dyDescent="0.25">
      <c r="B17" s="1" t="s">
        <v>36</v>
      </c>
      <c r="C17" s="169"/>
      <c r="D17" s="169">
        <f>D9+C9</f>
        <v>16472206.249704499</v>
      </c>
      <c r="E17" s="169">
        <f t="shared" ref="E17:L18" si="1">E9</f>
        <v>74227493.60652785</v>
      </c>
      <c r="F17" s="169">
        <f t="shared" si="1"/>
        <v>309603700.74900645</v>
      </c>
      <c r="G17" s="169">
        <f t="shared" si="1"/>
        <v>400307232.56954545</v>
      </c>
      <c r="H17" s="169">
        <f t="shared" si="1"/>
        <v>54075426.888770916</v>
      </c>
      <c r="I17" s="169">
        <f t="shared" si="1"/>
        <v>236168276.71695498</v>
      </c>
      <c r="J17" s="169">
        <f t="shared" si="1"/>
        <v>20941345.806961276</v>
      </c>
      <c r="K17" s="169">
        <f t="shared" si="1"/>
        <v>17657087.557266753</v>
      </c>
      <c r="L17" s="169">
        <f t="shared" si="1"/>
        <v>22567182.167544339</v>
      </c>
      <c r="M17" s="168">
        <f>SUM(C17:L17)</f>
        <v>1152019952.3122826</v>
      </c>
    </row>
    <row r="18" spans="2:13" x14ac:dyDescent="0.25">
      <c r="B18" s="1" t="s">
        <v>41</v>
      </c>
      <c r="C18" s="169"/>
      <c r="D18" s="169">
        <f>D10+C10</f>
        <v>-601485.05000000005</v>
      </c>
      <c r="E18" s="169">
        <f t="shared" si="1"/>
        <v>3410620.12</v>
      </c>
      <c r="F18" s="169">
        <f t="shared" si="1"/>
        <v>2731005.2100000009</v>
      </c>
      <c r="G18" s="169">
        <f t="shared" si="1"/>
        <v>4167006.7100000009</v>
      </c>
      <c r="H18" s="169">
        <f t="shared" si="1"/>
        <v>23893020.649999999</v>
      </c>
      <c r="I18" s="169">
        <f t="shared" si="1"/>
        <v>20425358.539999992</v>
      </c>
      <c r="J18" s="169">
        <f t="shared" si="1"/>
        <v>-1229920.8700000001</v>
      </c>
      <c r="K18" s="169">
        <f t="shared" si="1"/>
        <v>5922777.7400000002</v>
      </c>
      <c r="L18" s="169">
        <f t="shared" si="1"/>
        <v>-595173.74</v>
      </c>
      <c r="M18" s="168">
        <f>SUM(C18:L18)</f>
        <v>58123209.309999995</v>
      </c>
    </row>
    <row r="19" spans="2:13" x14ac:dyDescent="0.25">
      <c r="B19" s="1" t="s">
        <v>38</v>
      </c>
      <c r="C19" s="169"/>
      <c r="D19" s="169">
        <f>(D11+C11)*D16</f>
        <v>18611284.486353751</v>
      </c>
      <c r="E19" s="169">
        <f>E16*E11</f>
        <v>94905984.46762532</v>
      </c>
      <c r="F19" s="169">
        <f t="shared" ref="F19:L19" si="2">F16*F11</f>
        <v>488877390.84315002</v>
      </c>
      <c r="G19" s="169">
        <f t="shared" si="2"/>
        <v>323192783.1784718</v>
      </c>
      <c r="H19" s="169">
        <f t="shared" si="2"/>
        <v>-12319506.145478899</v>
      </c>
      <c r="I19" s="169">
        <f t="shared" si="2"/>
        <v>294098798.84420347</v>
      </c>
      <c r="J19" s="169">
        <f t="shared" si="2"/>
        <v>50673.25019527712</v>
      </c>
      <c r="K19" s="169">
        <f t="shared" si="2"/>
        <v>447537.42493757821</v>
      </c>
      <c r="L19" s="169">
        <f t="shared" si="2"/>
        <v>10570297.151879527</v>
      </c>
      <c r="M19" s="168">
        <f>SUM(C19:L19)</f>
        <v>1218435243.5013378</v>
      </c>
    </row>
    <row r="20" spans="2:13" x14ac:dyDescent="0.25">
      <c r="B20" s="1" t="s">
        <v>42</v>
      </c>
      <c r="C20" s="169"/>
      <c r="D20" s="172">
        <f>SUM(D17:D19)</f>
        <v>34482005.686058253</v>
      </c>
      <c r="E20" s="172">
        <f t="shared" ref="E20:L20" si="3">SUM(E17:E19)</f>
        <v>172544098.19415319</v>
      </c>
      <c r="F20" s="172">
        <f t="shared" si="3"/>
        <v>801212096.80215645</v>
      </c>
      <c r="G20" s="172">
        <f t="shared" si="3"/>
        <v>727667022.45801723</v>
      </c>
      <c r="H20" s="172">
        <f t="shared" si="3"/>
        <v>65648941.393292017</v>
      </c>
      <c r="I20" s="172">
        <f t="shared" si="3"/>
        <v>550692434.10115838</v>
      </c>
      <c r="J20" s="172">
        <f t="shared" si="3"/>
        <v>19762098.187156551</v>
      </c>
      <c r="K20" s="172">
        <f t="shared" si="3"/>
        <v>24027402.722204331</v>
      </c>
      <c r="L20" s="172">
        <f t="shared" si="3"/>
        <v>32542305.579423867</v>
      </c>
      <c r="M20" s="170">
        <f>SUM(C20:L20)</f>
        <v>2428578405.12362</v>
      </c>
    </row>
    <row r="21" spans="2:13" x14ac:dyDescent="0.2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3" x14ac:dyDescent="0.2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2:13" ht="13" x14ac:dyDescent="0.3">
      <c r="B23" s="167">
        <v>45261</v>
      </c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4"/>
    </row>
    <row r="24" spans="2:13" ht="13" x14ac:dyDescent="0.3">
      <c r="B24" s="5" t="s">
        <v>34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2:13" ht="13" x14ac:dyDescent="0.3">
      <c r="C25" s="176">
        <v>350.1</v>
      </c>
      <c r="D25" s="176">
        <v>350.2</v>
      </c>
      <c r="E25" s="176">
        <v>352</v>
      </c>
      <c r="F25" s="176">
        <v>353</v>
      </c>
      <c r="G25" s="176">
        <v>354</v>
      </c>
      <c r="H25" s="176">
        <v>355</v>
      </c>
      <c r="I25" s="176">
        <v>356</v>
      </c>
      <c r="J25" s="176">
        <v>357</v>
      </c>
      <c r="K25" s="176">
        <v>358</v>
      </c>
      <c r="L25" s="176">
        <v>359</v>
      </c>
      <c r="M25" s="176" t="s">
        <v>35</v>
      </c>
    </row>
    <row r="26" spans="2:13" x14ac:dyDescent="0.25">
      <c r="B26" s="1" t="s">
        <v>36</v>
      </c>
      <c r="C26" s="177">
        <v>0</v>
      </c>
      <c r="D26" s="177">
        <v>18236970.026450831</v>
      </c>
      <c r="E26" s="177">
        <v>83908952.329249516</v>
      </c>
      <c r="F26" s="177">
        <v>347682362.62617439</v>
      </c>
      <c r="G26" s="177">
        <v>445800245.95854717</v>
      </c>
      <c r="H26" s="177">
        <v>61391894.064308397</v>
      </c>
      <c r="I26" s="177">
        <v>265130701.67077288</v>
      </c>
      <c r="J26" s="177">
        <v>24490581.195286296</v>
      </c>
      <c r="K26" s="177">
        <v>19869423.22910776</v>
      </c>
      <c r="L26" s="177">
        <v>25612669.008508582</v>
      </c>
      <c r="M26" s="177">
        <f>SUM(C26:L26)</f>
        <v>1292123800.1084058</v>
      </c>
    </row>
    <row r="27" spans="2:13" x14ac:dyDescent="0.25">
      <c r="B27" s="102" t="s">
        <v>37</v>
      </c>
      <c r="C27" s="177">
        <v>0</v>
      </c>
      <c r="D27" s="177">
        <v>-620215.55000000005</v>
      </c>
      <c r="E27" s="177">
        <v>4786001.7300000004</v>
      </c>
      <c r="F27" s="177">
        <v>-2596132.3699999973</v>
      </c>
      <c r="G27" s="177">
        <v>-68481.980000000447</v>
      </c>
      <c r="H27" s="177">
        <v>30038149</v>
      </c>
      <c r="I27" s="177">
        <v>21270140.539999992</v>
      </c>
      <c r="J27" s="177">
        <v>-1617473.4600000002</v>
      </c>
      <c r="K27" s="177">
        <v>6685094.7400000002</v>
      </c>
      <c r="L27" s="177">
        <v>-799616.33</v>
      </c>
      <c r="M27" s="177">
        <f>SUM(C27:L27)</f>
        <v>57077466.319999993</v>
      </c>
    </row>
    <row r="28" spans="2:13" x14ac:dyDescent="0.25">
      <c r="B28" s="1" t="s">
        <v>38</v>
      </c>
      <c r="C28" s="178">
        <f>C29-C26-C27</f>
        <v>0</v>
      </c>
      <c r="D28" s="178">
        <f t="shared" ref="D28:L28" si="4">D29-D26-D27</f>
        <v>33524737.443549171</v>
      </c>
      <c r="E28" s="178">
        <f>E29-E26-E27</f>
        <v>202527816.50863031</v>
      </c>
      <c r="F28" s="178">
        <f t="shared" si="4"/>
        <v>1159950509.3121967</v>
      </c>
      <c r="G28" s="178">
        <f>G29-G26-G27</f>
        <v>371611224.01190501</v>
      </c>
      <c r="H28" s="178">
        <f t="shared" si="4"/>
        <v>-62179835.487363286</v>
      </c>
      <c r="I28" s="178">
        <f t="shared" si="4"/>
        <v>510398240.98985946</v>
      </c>
      <c r="J28" s="178">
        <f t="shared" si="4"/>
        <v>31153772.122668378</v>
      </c>
      <c r="K28" s="178">
        <f t="shared" si="4"/>
        <v>111750565.67613809</v>
      </c>
      <c r="L28" s="178">
        <f t="shared" si="4"/>
        <v>20261876.767472636</v>
      </c>
      <c r="M28" s="179">
        <f>SUM(C28:L28)</f>
        <v>2378998907.3450561</v>
      </c>
    </row>
    <row r="29" spans="2:13" x14ac:dyDescent="0.25">
      <c r="B29" s="180" t="s">
        <v>39</v>
      </c>
      <c r="C29" s="177">
        <v>0</v>
      </c>
      <c r="D29" s="177">
        <v>51141491.920000002</v>
      </c>
      <c r="E29" s="177">
        <v>291222770.5678798</v>
      </c>
      <c r="F29" s="177">
        <v>1505036739.5683713</v>
      </c>
      <c r="G29" s="177">
        <v>817342987.99045217</v>
      </c>
      <c r="H29" s="177">
        <v>29250207.576945111</v>
      </c>
      <c r="I29" s="177">
        <v>796799083.20063233</v>
      </c>
      <c r="J29" s="177">
        <v>54026879.857954673</v>
      </c>
      <c r="K29" s="177">
        <v>138305083.64524585</v>
      </c>
      <c r="L29" s="177">
        <v>45074929.445981219</v>
      </c>
      <c r="M29" s="177">
        <f>SUM(C29:L29)</f>
        <v>3728200173.7734623</v>
      </c>
    </row>
    <row r="30" spans="2:13" x14ac:dyDescent="0.25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2:13" ht="13" x14ac:dyDescent="0.3">
      <c r="B31" s="5" t="s">
        <v>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2:13" ht="13" x14ac:dyDescent="0.3">
      <c r="C32" s="171"/>
      <c r="D32" s="176">
        <v>350</v>
      </c>
      <c r="E32" s="176">
        <v>352</v>
      </c>
      <c r="F32" s="176">
        <v>353</v>
      </c>
      <c r="G32" s="176">
        <v>354</v>
      </c>
      <c r="H32" s="176">
        <v>355</v>
      </c>
      <c r="I32" s="176">
        <v>356</v>
      </c>
      <c r="J32" s="176">
        <v>357</v>
      </c>
      <c r="K32" s="176">
        <v>358</v>
      </c>
      <c r="L32" s="176">
        <v>359</v>
      </c>
      <c r="M32" s="176" t="s">
        <v>35</v>
      </c>
    </row>
    <row r="33" spans="2:14" ht="13" x14ac:dyDescent="0.3">
      <c r="B33" s="1" t="s">
        <v>40</v>
      </c>
      <c r="C33" s="2"/>
      <c r="D33" s="181">
        <v>0.58648354766060751</v>
      </c>
      <c r="E33" s="181">
        <v>0.51944320614020778</v>
      </c>
      <c r="F33" s="181">
        <v>0.46291479912570782</v>
      </c>
      <c r="G33" s="181">
        <v>0.86472032211872396</v>
      </c>
      <c r="H33" s="181">
        <v>0.19640738490181336</v>
      </c>
      <c r="I33" s="181">
        <v>0.59874857350508215</v>
      </c>
      <c r="J33" s="181">
        <v>1.758770623215044E-3</v>
      </c>
      <c r="K33" s="181">
        <v>3.9831150674652935E-3</v>
      </c>
      <c r="L33" s="181">
        <v>0.5379398737616311</v>
      </c>
      <c r="M33" s="177"/>
      <c r="N33" s="103"/>
    </row>
    <row r="34" spans="2:14" x14ac:dyDescent="0.25">
      <c r="B34" s="1" t="s">
        <v>36</v>
      </c>
      <c r="C34" s="169"/>
      <c r="D34" s="169">
        <f>D26+C26</f>
        <v>18236970.026450831</v>
      </c>
      <c r="E34" s="169">
        <f t="shared" ref="E34:L35" si="5">E26</f>
        <v>83908952.329249516</v>
      </c>
      <c r="F34" s="169">
        <f t="shared" si="5"/>
        <v>347682362.62617439</v>
      </c>
      <c r="G34" s="169">
        <f>G26</f>
        <v>445800245.95854717</v>
      </c>
      <c r="H34" s="169">
        <f t="shared" si="5"/>
        <v>61391894.064308397</v>
      </c>
      <c r="I34" s="169">
        <f t="shared" si="5"/>
        <v>265130701.67077288</v>
      </c>
      <c r="J34" s="169">
        <f t="shared" si="5"/>
        <v>24490581.195286296</v>
      </c>
      <c r="K34" s="169">
        <f t="shared" si="5"/>
        <v>19869423.22910776</v>
      </c>
      <c r="L34" s="169">
        <f t="shared" si="5"/>
        <v>25612669.008508582</v>
      </c>
      <c r="M34" s="168">
        <f>SUM(C34:L34)</f>
        <v>1292123800.1084058</v>
      </c>
    </row>
    <row r="35" spans="2:14" x14ac:dyDescent="0.25">
      <c r="B35" s="1" t="s">
        <v>41</v>
      </c>
      <c r="C35" s="169"/>
      <c r="D35" s="169">
        <f>D27+C27</f>
        <v>-620215.55000000005</v>
      </c>
      <c r="E35" s="169">
        <f t="shared" si="5"/>
        <v>4786001.7300000004</v>
      </c>
      <c r="F35" s="169">
        <f t="shared" si="5"/>
        <v>-2596132.3699999973</v>
      </c>
      <c r="G35" s="169">
        <f>G27</f>
        <v>-68481.980000000447</v>
      </c>
      <c r="H35" s="169">
        <f t="shared" si="5"/>
        <v>30038149</v>
      </c>
      <c r="I35" s="169">
        <f t="shared" si="5"/>
        <v>21270140.539999992</v>
      </c>
      <c r="J35" s="169">
        <f t="shared" si="5"/>
        <v>-1617473.4600000002</v>
      </c>
      <c r="K35" s="169">
        <f t="shared" si="5"/>
        <v>6685094.7400000002</v>
      </c>
      <c r="L35" s="169">
        <f t="shared" si="5"/>
        <v>-799616.33</v>
      </c>
      <c r="M35" s="168">
        <f>SUM(C35:L35)</f>
        <v>57077466.319999993</v>
      </c>
    </row>
    <row r="36" spans="2:14" x14ac:dyDescent="0.25">
      <c r="B36" s="1" t="s">
        <v>38</v>
      </c>
      <c r="C36" s="169"/>
      <c r="D36" s="169">
        <f>(D28+C28)*D33</f>
        <v>19661706.950283125</v>
      </c>
      <c r="E36" s="169">
        <f>E33*E28</f>
        <v>105201698.33981863</v>
      </c>
      <c r="F36" s="169">
        <f t="shared" ref="F36:L36" si="6">F33*F28</f>
        <v>536958257.01401806</v>
      </c>
      <c r="G36" s="169">
        <f t="shared" si="6"/>
        <v>321339777.33050781</v>
      </c>
      <c r="H36" s="169">
        <f t="shared" si="6"/>
        <v>-12212578.881697996</v>
      </c>
      <c r="I36" s="169">
        <f t="shared" si="6"/>
        <v>305600218.71218151</v>
      </c>
      <c r="J36" s="169">
        <f t="shared" si="6"/>
        <v>54792.339211684928</v>
      </c>
      <c r="K36" s="169">
        <f t="shared" si="6"/>
        <v>445115.36194239545</v>
      </c>
      <c r="L36" s="169">
        <f t="shared" si="6"/>
        <v>10899671.430467956</v>
      </c>
      <c r="M36" s="168">
        <f>SUM(C36:L36)</f>
        <v>1287948658.5967329</v>
      </c>
    </row>
    <row r="37" spans="2:14" x14ac:dyDescent="0.25">
      <c r="B37" s="1" t="s">
        <v>42</v>
      </c>
      <c r="C37" s="169"/>
      <c r="D37" s="172">
        <f t="shared" ref="D37:L37" si="7">SUM(D34:D36)</f>
        <v>37278461.426733956</v>
      </c>
      <c r="E37" s="172">
        <f t="shared" si="7"/>
        <v>193896652.39906815</v>
      </c>
      <c r="F37" s="172">
        <f t="shared" si="7"/>
        <v>882044487.27019238</v>
      </c>
      <c r="G37" s="172">
        <f t="shared" si="7"/>
        <v>767071541.30905497</v>
      </c>
      <c r="H37" s="172">
        <f t="shared" si="7"/>
        <v>79217464.182610407</v>
      </c>
      <c r="I37" s="172">
        <f t="shared" si="7"/>
        <v>592001060.92295432</v>
      </c>
      <c r="J37" s="172">
        <f t="shared" si="7"/>
        <v>22927900.074497979</v>
      </c>
      <c r="K37" s="172">
        <f t="shared" si="7"/>
        <v>26999633.331050158</v>
      </c>
      <c r="L37" s="172">
        <f t="shared" si="7"/>
        <v>35712724.108976543</v>
      </c>
      <c r="M37" s="170">
        <f>SUM(C37:L37)</f>
        <v>2637149925.0251389</v>
      </c>
    </row>
    <row r="38" spans="2:14" x14ac:dyDescent="0.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printOptions horizontalCentered="1"/>
  <pageMargins left="0.7" right="0.7" top="0.75" bottom="0.75" header="0.3" footer="0.3"/>
  <pageSetup scale="59" orientation="landscape" r:id="rId1"/>
  <headerFooter>
    <oddHeader>&amp;RTO2025 Annual Update
Attachment 4
WP-Schedule 6 and 8
Page &amp;P of &amp;N</oddHeader>
    <oddFooter>&amp;R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83BE2-E6D3-4133-B78C-C53950F81344}">
  <sheetPr>
    <tabColor theme="0" tint="-4.9989318521683403E-2"/>
    <pageSetUpPr fitToPage="1"/>
  </sheetPr>
  <dimension ref="B2:O48"/>
  <sheetViews>
    <sheetView zoomScale="90" zoomScaleNormal="90" zoomScaleSheetLayoutView="80" workbookViewId="0">
      <selection activeCell="B1" sqref="B1"/>
    </sheetView>
  </sheetViews>
  <sheetFormatPr defaultColWidth="9.1796875" defaultRowHeight="13" x14ac:dyDescent="0.3"/>
  <cols>
    <col min="1" max="1" width="2.08984375" style="15" customWidth="1"/>
    <col min="2" max="2" width="20.453125" style="15" customWidth="1"/>
    <col min="3" max="3" width="15.54296875" style="15" customWidth="1"/>
    <col min="4" max="5" width="18" style="15" customWidth="1"/>
    <col min="6" max="6" width="12.26953125" style="15" customWidth="1"/>
    <col min="7" max="7" width="14" style="15" hidden="1" customWidth="1"/>
    <col min="8" max="8" width="14.81640625" style="15" hidden="1" customWidth="1"/>
    <col min="9" max="9" width="1.7265625" style="15" hidden="1" customWidth="1"/>
    <col min="10" max="10" width="7.81640625" style="47" hidden="1" customWidth="1"/>
    <col min="11" max="11" width="2.54296875" style="15" customWidth="1"/>
    <col min="12" max="12" width="21.1796875" style="15" bestFit="1" customWidth="1"/>
    <col min="13" max="13" width="16.81640625" style="15" bestFit="1" customWidth="1"/>
    <col min="14" max="14" width="9.1796875" style="15"/>
    <col min="15" max="15" width="9.1796875" style="16"/>
    <col min="16" max="16384" width="9.1796875" style="15"/>
  </cols>
  <sheetData>
    <row r="2" spans="2:15" ht="18.5" x14ac:dyDescent="0.45">
      <c r="B2" s="197" t="s">
        <v>7</v>
      </c>
      <c r="C2" s="197"/>
      <c r="D2" s="197"/>
      <c r="E2" s="197"/>
      <c r="F2" s="197"/>
      <c r="G2" s="14"/>
      <c r="H2" s="14"/>
      <c r="J2" s="15"/>
    </row>
    <row r="3" spans="2:15" ht="15.5" x14ac:dyDescent="0.35">
      <c r="B3" s="198" t="s">
        <v>30</v>
      </c>
      <c r="C3" s="198"/>
      <c r="D3" s="198"/>
      <c r="E3" s="198"/>
      <c r="F3" s="198"/>
      <c r="G3" s="17"/>
      <c r="H3" s="17"/>
      <c r="J3" s="15"/>
    </row>
    <row r="4" spans="2:15" ht="15.5" x14ac:dyDescent="0.35">
      <c r="B4" s="198" t="s">
        <v>31</v>
      </c>
      <c r="C4" s="198"/>
      <c r="D4" s="198"/>
      <c r="E4" s="198"/>
      <c r="F4" s="198"/>
      <c r="G4" s="17"/>
      <c r="H4" s="17"/>
      <c r="J4" s="15"/>
    </row>
    <row r="5" spans="2:15" ht="18.75" customHeight="1" x14ac:dyDescent="0.3">
      <c r="D5" s="18"/>
      <c r="J5" s="15"/>
    </row>
    <row r="6" spans="2:15" x14ac:dyDescent="0.3">
      <c r="B6" s="199" t="s">
        <v>10</v>
      </c>
      <c r="C6" s="199"/>
      <c r="D6" s="199"/>
      <c r="E6" s="199"/>
      <c r="F6" s="199"/>
      <c r="G6" s="19"/>
      <c r="H6" s="19"/>
    </row>
    <row r="7" spans="2:15" ht="16" thickBot="1" x14ac:dyDescent="0.4">
      <c r="B7" s="200" t="s">
        <v>11</v>
      </c>
      <c r="C7" s="200"/>
      <c r="D7" s="200"/>
      <c r="E7" s="200"/>
      <c r="F7" s="200"/>
      <c r="G7" s="21"/>
      <c r="H7" s="21"/>
      <c r="K7" s="22"/>
      <c r="L7" s="22"/>
      <c r="M7" s="22"/>
    </row>
    <row r="8" spans="2:15" s="27" customFormat="1" ht="30" customHeight="1" x14ac:dyDescent="0.35">
      <c r="B8" s="23"/>
      <c r="C8" s="24" t="s">
        <v>12</v>
      </c>
      <c r="D8" s="24" t="s">
        <v>13</v>
      </c>
      <c r="E8" s="24" t="s">
        <v>14</v>
      </c>
      <c r="F8" s="25" t="s">
        <v>15</v>
      </c>
      <c r="G8" s="25" t="s">
        <v>16</v>
      </c>
      <c r="H8" s="26" t="s">
        <v>17</v>
      </c>
      <c r="J8" s="71" t="s">
        <v>32</v>
      </c>
      <c r="K8" s="71"/>
      <c r="L8" s="71"/>
      <c r="M8" s="72"/>
      <c r="O8" s="28"/>
    </row>
    <row r="9" spans="2:15" x14ac:dyDescent="0.3">
      <c r="B9" s="29" t="s">
        <v>18</v>
      </c>
      <c r="C9" s="29"/>
      <c r="D9" s="30"/>
      <c r="E9" s="30"/>
      <c r="G9" s="29"/>
      <c r="H9" s="29"/>
      <c r="J9" s="73"/>
      <c r="L9" s="74"/>
    </row>
    <row r="10" spans="2:15" x14ac:dyDescent="0.3">
      <c r="B10" s="31">
        <v>350</v>
      </c>
      <c r="C10" s="75">
        <v>379687530</v>
      </c>
      <c r="D10" s="76">
        <v>379687530.44</v>
      </c>
      <c r="E10" s="75">
        <v>278004205.29510671</v>
      </c>
      <c r="F10" s="32">
        <f>E10/D10</f>
        <v>0.73219208693248949</v>
      </c>
      <c r="G10" s="33">
        <v>127890884.33749996</v>
      </c>
      <c r="H10" s="77">
        <f>(E10-G10)/(D10-G10)</f>
        <v>0.59616886595264418</v>
      </c>
      <c r="J10" s="78">
        <f>C10-D10</f>
        <v>-0.43999999761581421</v>
      </c>
      <c r="K10" s="79"/>
      <c r="M10" s="35"/>
      <c r="N10" s="35"/>
      <c r="O10" s="36"/>
    </row>
    <row r="11" spans="2:15" x14ac:dyDescent="0.3">
      <c r="B11" s="31"/>
      <c r="C11" s="37"/>
      <c r="D11" s="38"/>
      <c r="E11" s="37"/>
      <c r="F11" s="39"/>
      <c r="G11" s="40"/>
      <c r="H11" s="40"/>
      <c r="J11" s="38"/>
      <c r="K11" s="35"/>
      <c r="L11" s="35"/>
      <c r="M11" s="35"/>
      <c r="N11" s="35"/>
      <c r="O11" s="36"/>
    </row>
    <row r="12" spans="2:15" x14ac:dyDescent="0.3">
      <c r="B12" s="41" t="s">
        <v>19</v>
      </c>
      <c r="C12" s="37"/>
      <c r="D12" s="38"/>
      <c r="E12" s="37"/>
      <c r="F12" s="39"/>
      <c r="G12" s="40"/>
      <c r="H12" s="40"/>
      <c r="J12" s="38"/>
      <c r="K12" s="35"/>
      <c r="L12" s="35"/>
      <c r="M12" s="35"/>
      <c r="N12" s="35"/>
      <c r="O12" s="36"/>
    </row>
    <row r="13" spans="2:15" x14ac:dyDescent="0.3">
      <c r="B13" s="31">
        <v>352</v>
      </c>
      <c r="C13" s="37">
        <v>1398451729</v>
      </c>
      <c r="D13" s="38">
        <v>1398451730.0801861</v>
      </c>
      <c r="E13" s="37">
        <v>905947635.00622153</v>
      </c>
      <c r="F13" s="39">
        <f>E13/D13</f>
        <v>0.64782188438801191</v>
      </c>
      <c r="G13" s="40">
        <v>374601668.92644036</v>
      </c>
      <c r="H13" s="42">
        <f t="shared" ref="H13:H26" si="0">(E13-G13)/(D13-G13)</f>
        <v>0.51896853478821248</v>
      </c>
      <c r="J13" s="38">
        <f>C13-D13</f>
        <v>-1.080186128616333</v>
      </c>
      <c r="K13" s="35"/>
      <c r="L13" s="35"/>
      <c r="M13" s="35"/>
      <c r="N13" s="35"/>
      <c r="O13" s="36"/>
    </row>
    <row r="14" spans="2:15" ht="14.5" x14ac:dyDescent="0.45">
      <c r="B14" s="31">
        <v>353</v>
      </c>
      <c r="C14" s="80">
        <v>7695764722</v>
      </c>
      <c r="D14" s="81">
        <v>7695764722.4737692</v>
      </c>
      <c r="E14" s="80">
        <v>4413849878.1680889</v>
      </c>
      <c r="F14" s="32">
        <f>E14/D14</f>
        <v>0.57354272607612622</v>
      </c>
      <c r="G14" s="43">
        <v>1531320208.4109511</v>
      </c>
      <c r="H14" s="34">
        <f t="shared" si="0"/>
        <v>0.46760574504017077</v>
      </c>
      <c r="J14" s="82">
        <f>C14-D14</f>
        <v>-0.47376918792724609</v>
      </c>
      <c r="K14" s="35"/>
      <c r="L14" s="35"/>
      <c r="M14" s="35"/>
      <c r="N14" s="35"/>
      <c r="O14" s="36"/>
    </row>
    <row r="15" spans="2:15" x14ac:dyDescent="0.3">
      <c r="B15" s="44" t="s">
        <v>20</v>
      </c>
      <c r="C15" s="37">
        <f>SUM(C13:C14)</f>
        <v>9094216451</v>
      </c>
      <c r="D15" s="38">
        <f>SUM(D13:D14)</f>
        <v>9094216452.5539551</v>
      </c>
      <c r="E15" s="37">
        <f>SUM(E13:E14)</f>
        <v>5319797513.1743107</v>
      </c>
      <c r="F15" s="39">
        <f>E15/D15</f>
        <v>0.58496491049323296</v>
      </c>
      <c r="G15" s="50">
        <v>1905921877.3373914</v>
      </c>
      <c r="H15" s="42">
        <f>(E15-G15)/(D15-G15)</f>
        <v>0.47492149912819459</v>
      </c>
      <c r="J15" s="38">
        <f>SUM(J13:J14)</f>
        <v>-1.5539553165435791</v>
      </c>
      <c r="K15" s="79"/>
      <c r="M15" s="45"/>
      <c r="N15" s="45"/>
      <c r="O15" s="46"/>
    </row>
    <row r="16" spans="2:15" x14ac:dyDescent="0.3">
      <c r="B16" s="47"/>
      <c r="C16" s="37"/>
      <c r="D16" s="38"/>
      <c r="E16" s="37"/>
      <c r="F16" s="39"/>
      <c r="G16" s="40"/>
      <c r="H16" s="42"/>
      <c r="J16" s="38"/>
      <c r="K16" s="35"/>
      <c r="L16" s="35"/>
      <c r="M16" s="35"/>
      <c r="N16" s="35"/>
      <c r="O16" s="36"/>
    </row>
    <row r="17" spans="2:15" x14ac:dyDescent="0.3">
      <c r="B17" s="29" t="s">
        <v>21</v>
      </c>
      <c r="C17" s="37"/>
      <c r="D17" s="38"/>
      <c r="E17" s="37"/>
      <c r="F17" s="39"/>
      <c r="G17" s="40"/>
      <c r="H17" s="42"/>
      <c r="J17" s="38"/>
      <c r="K17" s="35"/>
      <c r="L17" s="35"/>
      <c r="M17" s="35"/>
      <c r="N17" s="35"/>
      <c r="O17" s="36"/>
    </row>
    <row r="18" spans="2:15" x14ac:dyDescent="0.3">
      <c r="B18" s="31">
        <v>354</v>
      </c>
      <c r="C18" s="83">
        <v>2598053334</v>
      </c>
      <c r="D18" s="84">
        <v>2598053333.9299998</v>
      </c>
      <c r="E18" s="37">
        <v>2498952320.5850968</v>
      </c>
      <c r="F18" s="39">
        <f t="shared" ref="F18:F24" si="1">E18/D18</f>
        <v>0.96185566629804486</v>
      </c>
      <c r="G18" s="40">
        <v>1864152096.6818266</v>
      </c>
      <c r="H18" s="42">
        <f t="shared" si="0"/>
        <v>0.86496682616793108</v>
      </c>
      <c r="J18" s="37">
        <f t="shared" ref="J18:J23" si="2">C18-D18</f>
        <v>7.0000171661376953E-2</v>
      </c>
      <c r="K18" s="35"/>
      <c r="L18" s="35"/>
      <c r="M18" s="35"/>
      <c r="N18" s="35"/>
      <c r="O18" s="36"/>
    </row>
    <row r="19" spans="2:15" x14ac:dyDescent="0.3">
      <c r="B19" s="31">
        <v>355</v>
      </c>
      <c r="C19" s="30">
        <v>2365912988</v>
      </c>
      <c r="D19" s="84">
        <v>2365912986.04</v>
      </c>
      <c r="E19" s="37">
        <v>632230698.139871</v>
      </c>
      <c r="F19" s="39">
        <f t="shared" si="1"/>
        <v>0.2672248311203031</v>
      </c>
      <c r="G19" s="40">
        <v>199684264.79000008</v>
      </c>
      <c r="H19" s="42">
        <f t="shared" si="0"/>
        <v>0.19967717587101072</v>
      </c>
      <c r="J19" s="37">
        <f t="shared" si="2"/>
        <v>1.9600000381469727</v>
      </c>
      <c r="K19" s="35"/>
      <c r="L19" s="35"/>
      <c r="M19" s="35"/>
      <c r="N19" s="35"/>
      <c r="O19" s="36"/>
    </row>
    <row r="20" spans="2:15" x14ac:dyDescent="0.3">
      <c r="B20" s="31">
        <v>356</v>
      </c>
      <c r="C20" s="30">
        <v>2191977444</v>
      </c>
      <c r="D20" s="84">
        <v>2191977443.9900002</v>
      </c>
      <c r="E20" s="37">
        <v>1693990750.0441651</v>
      </c>
      <c r="F20" s="39">
        <f t="shared" si="1"/>
        <v>0.77281395147964538</v>
      </c>
      <c r="G20" s="40">
        <v>948888806.94719696</v>
      </c>
      <c r="H20" s="42">
        <f t="shared" si="0"/>
        <v>0.5993956672868469</v>
      </c>
      <c r="J20" s="37">
        <f t="shared" si="2"/>
        <v>9.9997520446777344E-3</v>
      </c>
      <c r="K20" s="35"/>
      <c r="L20" s="35"/>
      <c r="M20" s="35"/>
      <c r="N20" s="35"/>
      <c r="O20" s="36"/>
    </row>
    <row r="21" spans="2:15" ht="12.75" customHeight="1" x14ac:dyDescent="0.3">
      <c r="B21" s="31">
        <v>357</v>
      </c>
      <c r="C21" s="85">
        <v>330140963</v>
      </c>
      <c r="D21" s="84">
        <v>330140962.73999989</v>
      </c>
      <c r="E21" s="37">
        <v>215308526.7923716</v>
      </c>
      <c r="F21" s="39">
        <f t="shared" si="1"/>
        <v>0.65217149972975719</v>
      </c>
      <c r="G21" s="40">
        <v>215105175.0500001</v>
      </c>
      <c r="H21" s="42">
        <f t="shared" si="0"/>
        <v>1.7677259090840057E-3</v>
      </c>
      <c r="J21" s="37">
        <f t="shared" si="2"/>
        <v>0.26000010967254639</v>
      </c>
      <c r="K21" s="35"/>
      <c r="L21" s="35"/>
      <c r="M21" s="35"/>
      <c r="N21" s="35"/>
      <c r="O21" s="36"/>
    </row>
    <row r="22" spans="2:15" x14ac:dyDescent="0.3">
      <c r="B22" s="31">
        <v>358</v>
      </c>
      <c r="C22" s="30">
        <v>437739243</v>
      </c>
      <c r="D22" s="84">
        <v>437739242.55999994</v>
      </c>
      <c r="E22" s="37">
        <v>58752899.030000001</v>
      </c>
      <c r="F22" s="39">
        <f t="shared" si="1"/>
        <v>0.13421894433407319</v>
      </c>
      <c r="G22" s="40">
        <v>57166296.429999992</v>
      </c>
      <c r="H22" s="42">
        <f>(E22-G22)/(D22-G22)</f>
        <v>4.1689842016727095E-3</v>
      </c>
      <c r="J22" s="37">
        <f t="shared" si="2"/>
        <v>0.44000005722045898</v>
      </c>
      <c r="K22" s="35"/>
      <c r="L22" s="35"/>
      <c r="M22" s="35"/>
      <c r="N22" s="35"/>
      <c r="O22" s="36"/>
    </row>
    <row r="23" spans="2:15" x14ac:dyDescent="0.3">
      <c r="B23" s="31">
        <v>359</v>
      </c>
      <c r="C23" s="86">
        <v>251650170</v>
      </c>
      <c r="D23" s="87">
        <v>251650169.71000001</v>
      </c>
      <c r="E23" s="80">
        <v>226348866.10201344</v>
      </c>
      <c r="F23" s="32">
        <f t="shared" si="1"/>
        <v>0.89945842819361643</v>
      </c>
      <c r="G23" s="43">
        <v>195149562.32059181</v>
      </c>
      <c r="H23" s="34">
        <f t="shared" si="0"/>
        <v>0.55219413070009515</v>
      </c>
      <c r="J23" s="80">
        <f t="shared" si="2"/>
        <v>0.28999999165534973</v>
      </c>
      <c r="K23" s="35"/>
      <c r="L23" s="35"/>
      <c r="M23" s="35"/>
      <c r="N23" s="35"/>
      <c r="O23" s="36"/>
    </row>
    <row r="24" spans="2:15" x14ac:dyDescent="0.3">
      <c r="B24" s="44" t="s">
        <v>22</v>
      </c>
      <c r="C24" s="38">
        <f>SUM(C18:C23)</f>
        <v>8175474142</v>
      </c>
      <c r="D24" s="48">
        <f>SUM(D18:D23)</f>
        <v>8175474138.9699984</v>
      </c>
      <c r="E24" s="37">
        <f>SUM(E18:E23)</f>
        <v>5325584060.6935177</v>
      </c>
      <c r="F24" s="39">
        <f t="shared" si="1"/>
        <v>0.65140981063203152</v>
      </c>
      <c r="G24" s="88">
        <v>3480146202.2196155</v>
      </c>
      <c r="H24" s="42">
        <f t="shared" si="0"/>
        <v>0.39303705371240205</v>
      </c>
      <c r="J24" s="38">
        <f>SUM(J18:J23)</f>
        <v>3.0300001204013824</v>
      </c>
      <c r="K24" s="89"/>
      <c r="L24" s="45"/>
      <c r="M24" s="45"/>
      <c r="N24" s="45"/>
      <c r="O24" s="46"/>
    </row>
    <row r="25" spans="2:15" x14ac:dyDescent="0.3">
      <c r="B25" s="49"/>
      <c r="C25" s="38"/>
      <c r="D25" s="38"/>
      <c r="E25" s="38"/>
      <c r="F25" s="39"/>
      <c r="G25" s="50"/>
      <c r="H25" s="40"/>
      <c r="J25" s="35"/>
      <c r="K25" s="35"/>
      <c r="L25" s="35"/>
      <c r="M25" s="35"/>
      <c r="N25" s="35"/>
      <c r="O25" s="36"/>
    </row>
    <row r="26" spans="2:15" ht="27" customHeight="1" thickBot="1" x14ac:dyDescent="0.35">
      <c r="B26" s="51" t="s">
        <v>23</v>
      </c>
      <c r="C26" s="52">
        <f>C10+C15+C24</f>
        <v>17649378123</v>
      </c>
      <c r="D26" s="52">
        <f>D10+D15+D24</f>
        <v>17649378121.963955</v>
      </c>
      <c r="E26" s="52">
        <f>E10+E15+E24</f>
        <v>10923385779.162935</v>
      </c>
      <c r="F26" s="53">
        <f>E26/D26</f>
        <v>0.61891051932131325</v>
      </c>
      <c r="G26" s="90">
        <v>5513958963.8945074</v>
      </c>
      <c r="H26" s="54">
        <f t="shared" si="0"/>
        <v>0.4457552512037814</v>
      </c>
      <c r="J26" s="59">
        <f>J10+J15+J24</f>
        <v>1.0360448062419891</v>
      </c>
      <c r="K26" s="45"/>
      <c r="L26" s="45"/>
      <c r="M26" s="45"/>
      <c r="N26" s="55"/>
      <c r="O26" s="46"/>
    </row>
    <row r="27" spans="2:15" x14ac:dyDescent="0.3">
      <c r="B27" s="49"/>
      <c r="C27" s="49"/>
      <c r="D27" s="35"/>
      <c r="E27" s="35"/>
      <c r="F27" s="39"/>
      <c r="G27" s="49"/>
      <c r="H27" s="49"/>
    </row>
    <row r="28" spans="2:15" x14ac:dyDescent="0.3">
      <c r="B28" s="47"/>
      <c r="C28" s="47"/>
      <c r="G28" s="47"/>
      <c r="H28" s="47"/>
      <c r="J28" s="91"/>
    </row>
    <row r="29" spans="2:15" ht="16" thickBot="1" x14ac:dyDescent="0.4">
      <c r="B29" s="200" t="s">
        <v>24</v>
      </c>
      <c r="C29" s="200"/>
      <c r="D29" s="200"/>
      <c r="E29" s="200"/>
      <c r="F29" s="200"/>
      <c r="G29" s="20"/>
      <c r="H29" s="20"/>
      <c r="J29" s="35"/>
    </row>
    <row r="30" spans="2:15" s="27" customFormat="1" ht="30" customHeight="1" x14ac:dyDescent="0.35">
      <c r="B30" s="23"/>
      <c r="C30" s="24" t="str">
        <f>C8</f>
        <v>Total Plant
FERC Form 1</v>
      </c>
      <c r="D30" s="24" t="s">
        <v>13</v>
      </c>
      <c r="E30" s="24" t="s">
        <v>14</v>
      </c>
      <c r="F30" s="25" t="s">
        <v>15</v>
      </c>
      <c r="G30" s="23"/>
      <c r="H30" s="56"/>
      <c r="J30" s="71"/>
      <c r="O30" s="28"/>
    </row>
    <row r="31" spans="2:15" x14ac:dyDescent="0.3">
      <c r="B31" s="41" t="s">
        <v>25</v>
      </c>
      <c r="C31" s="41"/>
      <c r="D31" s="35"/>
      <c r="E31" s="35"/>
      <c r="F31" s="39"/>
      <c r="G31" s="41"/>
      <c r="H31" s="41"/>
      <c r="J31" s="35"/>
    </row>
    <row r="32" spans="2:15" x14ac:dyDescent="0.3">
      <c r="B32" s="31">
        <v>360</v>
      </c>
      <c r="C32" s="92">
        <v>130716113</v>
      </c>
      <c r="D32" s="93">
        <v>130716112.67</v>
      </c>
      <c r="E32" s="37">
        <v>0</v>
      </c>
      <c r="F32" s="39">
        <f>E32/D32</f>
        <v>0</v>
      </c>
      <c r="G32" s="31"/>
      <c r="H32" s="94"/>
      <c r="J32" s="38">
        <f>C32-D32</f>
        <v>0.32999999821186066</v>
      </c>
      <c r="L32" s="30"/>
      <c r="M32" s="65"/>
    </row>
    <row r="33" spans="2:13" x14ac:dyDescent="0.3">
      <c r="B33" s="29" t="s">
        <v>26</v>
      </c>
      <c r="C33" s="37"/>
      <c r="D33" s="38"/>
      <c r="E33" s="38"/>
      <c r="F33" s="39"/>
      <c r="G33" s="29"/>
      <c r="H33" s="40"/>
      <c r="M33" s="65"/>
    </row>
    <row r="34" spans="2:13" x14ac:dyDescent="0.3">
      <c r="B34" s="31">
        <v>361</v>
      </c>
      <c r="C34" s="37">
        <v>950757411</v>
      </c>
      <c r="D34" s="38">
        <v>950757410.73999977</v>
      </c>
      <c r="E34" s="38">
        <v>0</v>
      </c>
      <c r="F34" s="39">
        <f>E34/D34</f>
        <v>0</v>
      </c>
      <c r="G34" s="31"/>
      <c r="H34" s="40"/>
      <c r="J34" s="38">
        <f>C34-D34</f>
        <v>0.26000022888183594</v>
      </c>
      <c r="M34" s="65"/>
    </row>
    <row r="35" spans="2:13" ht="14.5" x14ac:dyDescent="0.45">
      <c r="B35" s="31">
        <v>362</v>
      </c>
      <c r="C35" s="80">
        <v>3463676916</v>
      </c>
      <c r="D35" s="81">
        <v>3463676915.9500008</v>
      </c>
      <c r="E35" s="81">
        <v>0</v>
      </c>
      <c r="F35" s="32">
        <f>E35/D35</f>
        <v>0</v>
      </c>
      <c r="G35" s="95"/>
      <c r="H35" s="43"/>
      <c r="J35" s="82">
        <f>C35-D35</f>
        <v>4.9999237060546875E-2</v>
      </c>
      <c r="M35" s="65"/>
    </row>
    <row r="36" spans="2:13" x14ac:dyDescent="0.3">
      <c r="B36" s="57" t="s">
        <v>27</v>
      </c>
      <c r="C36" s="38">
        <f>SUM(C34:C35)</f>
        <v>4414434327</v>
      </c>
      <c r="D36" s="38">
        <f>SUM(D34:D35)</f>
        <v>4414434326.6900005</v>
      </c>
      <c r="E36" s="38">
        <f>SUM(E34:E35)</f>
        <v>0</v>
      </c>
      <c r="F36" s="39">
        <f>E36/D36</f>
        <v>0</v>
      </c>
      <c r="G36" s="57"/>
      <c r="H36" s="40"/>
      <c r="J36" s="38">
        <f>SUBTOTAL(9,J34:J35)</f>
        <v>0.30999946594238281</v>
      </c>
      <c r="L36" s="30"/>
      <c r="M36" s="65"/>
    </row>
    <row r="37" spans="2:13" x14ac:dyDescent="0.3">
      <c r="B37" s="57"/>
      <c r="C37" s="38"/>
      <c r="D37" s="38"/>
      <c r="E37" s="38"/>
      <c r="F37" s="39"/>
      <c r="G37" s="57"/>
      <c r="H37" s="50"/>
      <c r="J37" s="38"/>
      <c r="M37" s="65"/>
    </row>
    <row r="38" spans="2:13" ht="27" customHeight="1" thickBot="1" x14ac:dyDescent="0.35">
      <c r="B38" s="58" t="s">
        <v>28</v>
      </c>
      <c r="C38" s="52">
        <f>C32+C36</f>
        <v>4545150440</v>
      </c>
      <c r="D38" s="52">
        <f>D32+D36</f>
        <v>4545150439.3600006</v>
      </c>
      <c r="E38" s="59">
        <f>E32+E36</f>
        <v>0</v>
      </c>
      <c r="F38" s="53">
        <f>E38/D38</f>
        <v>0</v>
      </c>
      <c r="G38" s="58"/>
      <c r="H38" s="90"/>
      <c r="J38" s="96">
        <f>C38-D38</f>
        <v>0.6399993896484375</v>
      </c>
      <c r="M38" s="65"/>
    </row>
    <row r="39" spans="2:13" ht="13.5" thickBot="1" x14ac:dyDescent="0.35">
      <c r="C39" s="38"/>
      <c r="D39" s="38"/>
      <c r="E39" s="38"/>
      <c r="F39" s="60"/>
      <c r="H39" s="50"/>
      <c r="J39" s="38"/>
    </row>
    <row r="40" spans="2:13" ht="35.25" customHeight="1" thickBot="1" x14ac:dyDescent="0.35">
      <c r="B40" s="61" t="s">
        <v>29</v>
      </c>
      <c r="C40" s="62">
        <f>SUM(C26,C38)</f>
        <v>22194528563</v>
      </c>
      <c r="D40" s="62">
        <f>SUM(D26,D38)</f>
        <v>22194528561.323956</v>
      </c>
      <c r="E40" s="62">
        <f>SUM(E26,E38)</f>
        <v>10923385779.162935</v>
      </c>
      <c r="F40" s="63">
        <f>E40/D40</f>
        <v>0.49216570421765832</v>
      </c>
      <c r="G40" s="97">
        <f>G38+G26</f>
        <v>5513958963.8945074</v>
      </c>
      <c r="H40" s="64">
        <f>(E40-G40)/(D40-G40)</f>
        <v>0.32429508978530597</v>
      </c>
      <c r="J40" s="98">
        <f>C40-D40</f>
        <v>1.6760444641113281</v>
      </c>
      <c r="M40" s="65"/>
    </row>
    <row r="42" spans="2:13" x14ac:dyDescent="0.3">
      <c r="D42" s="66"/>
      <c r="E42" s="67"/>
      <c r="K42" s="30"/>
    </row>
    <row r="43" spans="2:13" x14ac:dyDescent="0.3">
      <c r="D43" s="68"/>
    </row>
    <row r="44" spans="2:13" x14ac:dyDescent="0.3">
      <c r="D44" s="69"/>
      <c r="E44" s="67"/>
    </row>
    <row r="46" spans="2:13" x14ac:dyDescent="0.3">
      <c r="D46" s="67"/>
    </row>
    <row r="47" spans="2:13" x14ac:dyDescent="0.3">
      <c r="D47" s="70"/>
      <c r="K47" s="30"/>
      <c r="L47" s="30"/>
    </row>
    <row r="48" spans="2:13" x14ac:dyDescent="0.3">
      <c r="D48" s="67"/>
    </row>
  </sheetData>
  <mergeCells count="6">
    <mergeCell ref="B29:F29"/>
    <mergeCell ref="B2:F2"/>
    <mergeCell ref="B3:F3"/>
    <mergeCell ref="B4:F4"/>
    <mergeCell ref="B6:F6"/>
    <mergeCell ref="B7:F7"/>
  </mergeCells>
  <printOptions horizontalCentered="1"/>
  <pageMargins left="0.56999999999999995" right="0.56999999999999995" top="0.42" bottom="0.54" header="0.26" footer="0.17"/>
  <pageSetup orientation="portrait" r:id="rId1"/>
  <headerFooter alignWithMargins="0">
    <oddHeader>&amp;RTO2025 Annual Update
Attachment 4
WP-Schedule 6 and 8
Page &amp;P of &amp;N</oddHeader>
    <oddFooter>&amp;R&amp;8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ABB6D-CE8D-4EE8-8C62-03FE9FADB14C}">
  <sheetPr>
    <tabColor theme="0" tint="-4.9989318521683403E-2"/>
    <pageSetUpPr autoPageBreaks="0"/>
  </sheetPr>
  <dimension ref="A3:J34"/>
  <sheetViews>
    <sheetView showGridLines="0" zoomScale="110" zoomScaleNormal="110" zoomScaleSheetLayoutView="85" workbookViewId="0">
      <selection activeCell="B3" sqref="B3"/>
    </sheetView>
  </sheetViews>
  <sheetFormatPr defaultColWidth="9.1796875" defaultRowHeight="12.5" outlineLevelCol="1" x14ac:dyDescent="0.25"/>
  <cols>
    <col min="1" max="1" width="9.54296875" style="1" customWidth="1"/>
    <col min="2" max="2" width="27.54296875" style="1" customWidth="1"/>
    <col min="3" max="4" width="16.81640625" style="1" bestFit="1" customWidth="1"/>
    <col min="5" max="5" width="21.26953125" style="1" customWidth="1"/>
    <col min="6" max="6" width="4.08984375" style="1" customWidth="1"/>
    <col min="7" max="7" width="14.26953125" style="1" bestFit="1" customWidth="1"/>
    <col min="8" max="8" width="13.453125" style="1" hidden="1" customWidth="1" outlineLevel="1"/>
    <col min="9" max="9" width="16.81640625" style="9" bestFit="1" customWidth="1" collapsed="1"/>
    <col min="10" max="10" width="9.7265625" style="1" bestFit="1" customWidth="1"/>
    <col min="11" max="11" width="27.1796875" style="1" bestFit="1" customWidth="1"/>
    <col min="12" max="12" width="16.81640625" style="1" bestFit="1" customWidth="1"/>
    <col min="13" max="13" width="14.26953125" style="1" bestFit="1" customWidth="1"/>
    <col min="14" max="16384" width="9.1796875" style="1"/>
  </cols>
  <sheetData>
    <row r="3" spans="2:10" ht="13" x14ac:dyDescent="0.3">
      <c r="B3" s="5" t="s">
        <v>0</v>
      </c>
    </row>
    <row r="4" spans="2:10" ht="13.5" thickBot="1" x14ac:dyDescent="0.35">
      <c r="B4" s="113" t="s">
        <v>61</v>
      </c>
      <c r="C4" s="3"/>
      <c r="D4" s="3"/>
    </row>
    <row r="5" spans="2:10" x14ac:dyDescent="0.25">
      <c r="B5" s="1" t="s">
        <v>60</v>
      </c>
    </row>
    <row r="7" spans="2:10" ht="13" x14ac:dyDescent="0.3">
      <c r="B7" s="201" t="s">
        <v>11</v>
      </c>
      <c r="C7" s="201"/>
      <c r="D7" s="201"/>
      <c r="E7" s="111"/>
      <c r="F7" s="111"/>
      <c r="G7" s="111"/>
      <c r="H7" s="111"/>
    </row>
    <row r="8" spans="2:10" ht="13" x14ac:dyDescent="0.3">
      <c r="B8" s="189" t="s">
        <v>67</v>
      </c>
      <c r="C8" s="175">
        <v>2023</v>
      </c>
      <c r="D8" s="175">
        <v>2022</v>
      </c>
      <c r="E8" s="109"/>
      <c r="F8" s="108"/>
      <c r="G8" s="107"/>
      <c r="H8" s="107"/>
      <c r="J8" s="107"/>
    </row>
    <row r="9" spans="2:10" ht="13" x14ac:dyDescent="0.3">
      <c r="B9" s="175" t="s">
        <v>59</v>
      </c>
      <c r="C9" s="182">
        <v>3782407143</v>
      </c>
      <c r="D9" s="182">
        <v>3423772054</v>
      </c>
      <c r="F9" s="103"/>
    </row>
    <row r="10" spans="2:10" ht="13" x14ac:dyDescent="0.3">
      <c r="B10" s="175" t="s">
        <v>58</v>
      </c>
      <c r="C10" s="184">
        <f>-C25+C21</f>
        <v>610681.84000000171</v>
      </c>
      <c r="D10" s="184">
        <f>-D25+D21</f>
        <v>531853.24000000022</v>
      </c>
      <c r="E10" s="111"/>
      <c r="F10" s="110"/>
    </row>
    <row r="11" spans="2:10" ht="13" x14ac:dyDescent="0.3">
      <c r="B11" s="175" t="s">
        <v>48</v>
      </c>
      <c r="C11" s="184">
        <f>C24</f>
        <v>-22595431.630000003</v>
      </c>
      <c r="D11" s="184">
        <f>D24</f>
        <v>22077865.480000004</v>
      </c>
      <c r="E11" s="109"/>
      <c r="F11" s="108"/>
      <c r="G11" s="107"/>
      <c r="H11" s="107"/>
    </row>
    <row r="12" spans="2:10" ht="13" x14ac:dyDescent="0.3">
      <c r="B12" s="175" t="s">
        <v>50</v>
      </c>
      <c r="C12" s="184">
        <f>C23</f>
        <v>-32222219</v>
      </c>
      <c r="D12" s="184">
        <f>D23</f>
        <v>-18888887</v>
      </c>
      <c r="E12" s="109"/>
      <c r="F12" s="108"/>
      <c r="G12" s="107"/>
      <c r="H12" s="107"/>
    </row>
    <row r="13" spans="2:10" ht="13" x14ac:dyDescent="0.3">
      <c r="B13" s="175" t="s">
        <v>57</v>
      </c>
      <c r="C13" s="184">
        <f>C26</f>
        <v>0</v>
      </c>
      <c r="D13" s="184">
        <f>D26</f>
        <v>0</v>
      </c>
    </row>
    <row r="14" spans="2:10" ht="13" x14ac:dyDescent="0.3">
      <c r="B14" s="175" t="s">
        <v>56</v>
      </c>
      <c r="C14" s="185">
        <f>SUM(C9:C13)</f>
        <v>3728200174.21</v>
      </c>
      <c r="D14" s="185">
        <f>SUM(D9:D13)</f>
        <v>3427492885.7199998</v>
      </c>
      <c r="F14" s="107"/>
    </row>
    <row r="16" spans="2:10" x14ac:dyDescent="0.25">
      <c r="B16" s="1" t="s">
        <v>55</v>
      </c>
      <c r="C16" s="107">
        <v>-0.43653774261474609</v>
      </c>
      <c r="D16" s="107">
        <v>0.40424776077270508</v>
      </c>
      <c r="E16" s="107"/>
      <c r="F16" s="107"/>
    </row>
    <row r="18" spans="1:9" x14ac:dyDescent="0.25">
      <c r="F18" s="104"/>
    </row>
    <row r="19" spans="1:9" s="9" customFormat="1" ht="13" x14ac:dyDescent="0.3">
      <c r="A19" s="1"/>
      <c r="B19" s="202" t="s">
        <v>54</v>
      </c>
      <c r="C19" s="203"/>
      <c r="D19" s="203"/>
      <c r="E19" s="204"/>
      <c r="F19" s="1"/>
      <c r="G19" s="1"/>
      <c r="H19" s="1"/>
    </row>
    <row r="20" spans="1:9" s="9" customFormat="1" ht="13" x14ac:dyDescent="0.3">
      <c r="A20" s="106"/>
      <c r="B20" s="175" t="s">
        <v>67</v>
      </c>
      <c r="C20" s="192">
        <f>C8</f>
        <v>2023</v>
      </c>
      <c r="D20" s="190">
        <f>D8</f>
        <v>2022</v>
      </c>
      <c r="E20" s="191" t="s">
        <v>53</v>
      </c>
      <c r="F20" s="1"/>
      <c r="G20" s="1"/>
      <c r="H20" s="1"/>
    </row>
    <row r="21" spans="1:9" s="9" customFormat="1" x14ac:dyDescent="0.25">
      <c r="A21" s="106"/>
      <c r="B21" s="101" t="s">
        <v>52</v>
      </c>
      <c r="C21" s="193"/>
      <c r="D21" s="187">
        <v>0</v>
      </c>
      <c r="E21" s="183"/>
      <c r="F21" s="1"/>
      <c r="G21" s="1"/>
      <c r="H21" s="1"/>
    </row>
    <row r="22" spans="1:9" s="9" customFormat="1" x14ac:dyDescent="0.25">
      <c r="A22" s="1"/>
      <c r="B22" s="101" t="s">
        <v>51</v>
      </c>
      <c r="C22" s="193"/>
      <c r="D22" s="187">
        <v>0</v>
      </c>
      <c r="E22" s="183"/>
      <c r="F22" s="1"/>
      <c r="G22" s="1"/>
      <c r="H22" s="1"/>
    </row>
    <row r="23" spans="1:9" s="9" customFormat="1" ht="13" x14ac:dyDescent="0.3">
      <c r="A23" s="1"/>
      <c r="B23" s="101" t="s">
        <v>50</v>
      </c>
      <c r="C23" s="193">
        <v>-32222219</v>
      </c>
      <c r="D23" s="187">
        <v>-18888887</v>
      </c>
      <c r="E23" s="183" t="s">
        <v>49</v>
      </c>
      <c r="F23" s="1"/>
      <c r="G23" s="1"/>
      <c r="H23" s="1"/>
      <c r="I23" s="103"/>
    </row>
    <row r="24" spans="1:9" s="9" customFormat="1" ht="41" customHeight="1" x14ac:dyDescent="0.3">
      <c r="A24" s="1"/>
      <c r="B24" s="101" t="s">
        <v>48</v>
      </c>
      <c r="C24" s="193">
        <v>-22595431.630000003</v>
      </c>
      <c r="D24" s="187">
        <v>22077865.480000004</v>
      </c>
      <c r="E24" s="186" t="s">
        <v>47</v>
      </c>
      <c r="F24" s="1"/>
      <c r="G24" s="1"/>
      <c r="H24" s="1" t="s">
        <v>44</v>
      </c>
      <c r="I24" s="103"/>
    </row>
    <row r="25" spans="1:9" s="9" customFormat="1" ht="38" x14ac:dyDescent="0.3">
      <c r="A25" s="1"/>
      <c r="B25" s="101" t="s">
        <v>46</v>
      </c>
      <c r="C25" s="193">
        <v>-610681.84000000171</v>
      </c>
      <c r="D25" s="187">
        <v>-531853.24000000022</v>
      </c>
      <c r="E25" s="186" t="s">
        <v>45</v>
      </c>
      <c r="F25" s="1"/>
      <c r="G25" s="1"/>
      <c r="H25" s="1" t="s">
        <v>44</v>
      </c>
      <c r="I25" s="103"/>
    </row>
    <row r="26" spans="1:9" s="9" customFormat="1" x14ac:dyDescent="0.25">
      <c r="A26" s="106"/>
      <c r="B26" s="101" t="s">
        <v>43</v>
      </c>
      <c r="C26" s="193"/>
      <c r="D26" s="187">
        <v>0</v>
      </c>
      <c r="E26" s="183"/>
      <c r="F26" s="1"/>
      <c r="G26" s="1"/>
      <c r="H26" s="1"/>
    </row>
    <row r="27" spans="1:9" s="9" customFormat="1" ht="13" x14ac:dyDescent="0.3">
      <c r="A27" s="106"/>
      <c r="B27" s="175" t="s">
        <v>35</v>
      </c>
      <c r="C27" s="194">
        <f>SUM(C21:C26)</f>
        <v>-55428332.470000006</v>
      </c>
      <c r="D27" s="194">
        <f>SUM(D21:D26)</f>
        <v>2657125.2400000039</v>
      </c>
      <c r="E27" s="188"/>
      <c r="F27" s="1"/>
      <c r="G27" s="1"/>
      <c r="H27" s="1"/>
    </row>
    <row r="28" spans="1:9" s="9" customFormat="1" x14ac:dyDescent="0.25">
      <c r="A28" s="106"/>
      <c r="B28" s="105"/>
      <c r="C28" s="1"/>
      <c r="D28" s="1"/>
      <c r="E28" s="1"/>
      <c r="F28" s="1"/>
      <c r="G28" s="1"/>
      <c r="H28" s="1"/>
    </row>
    <row r="29" spans="1:9" s="9" customFormat="1" x14ac:dyDescent="0.25">
      <c r="A29" s="106"/>
      <c r="B29" s="105"/>
      <c r="C29" s="1"/>
      <c r="D29" s="1"/>
      <c r="E29" s="1"/>
      <c r="F29" s="1"/>
      <c r="G29" s="1"/>
      <c r="H29" s="1"/>
    </row>
    <row r="30" spans="1:9" s="9" customFormat="1" x14ac:dyDescent="0.25">
      <c r="A30" s="1"/>
      <c r="B30" s="105"/>
      <c r="C30" s="1"/>
      <c r="D30" s="1"/>
      <c r="E30" s="1"/>
      <c r="F30" s="1"/>
      <c r="G30" s="1"/>
      <c r="H30" s="1"/>
    </row>
    <row r="31" spans="1:9" s="9" customFormat="1" x14ac:dyDescent="0.25">
      <c r="A31" s="1"/>
      <c r="B31" s="105"/>
      <c r="C31" s="1"/>
      <c r="D31" s="1"/>
      <c r="E31" s="1"/>
      <c r="F31" s="1"/>
      <c r="G31" s="1"/>
      <c r="H31" s="1"/>
    </row>
    <row r="32" spans="1:9" s="9" customFormat="1" x14ac:dyDescent="0.25">
      <c r="A32" s="1"/>
      <c r="B32" s="105"/>
      <c r="C32" s="104"/>
      <c r="D32" s="104"/>
      <c r="E32" s="1"/>
      <c r="F32" s="1"/>
      <c r="G32" s="1"/>
      <c r="H32" s="1"/>
    </row>
    <row r="33" spans="1:8" s="9" customFormat="1" x14ac:dyDescent="0.25">
      <c r="A33" s="1"/>
      <c r="B33" s="1"/>
      <c r="C33" s="1"/>
      <c r="D33" s="1"/>
      <c r="E33" s="1"/>
      <c r="F33" s="1"/>
      <c r="G33" s="1"/>
      <c r="H33" s="1"/>
    </row>
    <row r="34" spans="1:8" s="9" customFormat="1" x14ac:dyDescent="0.25">
      <c r="A34" s="1"/>
      <c r="B34" s="104"/>
      <c r="C34" s="1"/>
      <c r="D34" s="1"/>
      <c r="E34" s="1"/>
      <c r="F34" s="1"/>
      <c r="G34" s="1"/>
      <c r="H34" s="1"/>
    </row>
  </sheetData>
  <mergeCells count="2">
    <mergeCell ref="B7:D7"/>
    <mergeCell ref="B19:E19"/>
  </mergeCells>
  <pageMargins left="0.7" right="0.7" top="0.75" bottom="0.75" header="0.3" footer="0.3"/>
  <pageSetup scale="60" orientation="portrait" r:id="rId1"/>
  <headerFooter>
    <oddHeader>&amp;RTO2025 Annual Update
Attachment 4
WP-Schedule 6 and 8
Page &amp;P of &amp;N</oddHeader>
    <oddFooter>&amp;R &amp;A</oddFooter>
  </headerFooter>
  <colBreaks count="1" manualBreakCount="1">
    <brk id="7" min="3" max="44" man="1"/>
  </colBreaks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AE748-5889-44A8-A9E3-EF847478D80E}">
  <sheetPr>
    <tabColor theme="0" tint="-4.9989318521683403E-2"/>
    <pageSetUpPr autoPageBreaks="0"/>
  </sheetPr>
  <dimension ref="B2:F7"/>
  <sheetViews>
    <sheetView showGridLines="0" zoomScaleNormal="100" zoomScaleSheetLayoutView="115" workbookViewId="0">
      <selection activeCell="B2" sqref="B2"/>
    </sheetView>
  </sheetViews>
  <sheetFormatPr defaultColWidth="9.1796875" defaultRowHeight="12.5" x14ac:dyDescent="0.25"/>
  <cols>
    <col min="1" max="1" width="2.7265625" style="1" customWidth="1"/>
    <col min="2" max="4" width="15.453125" style="1" customWidth="1"/>
    <col min="5" max="5" width="47.54296875" style="1" bestFit="1" customWidth="1"/>
    <col min="6" max="6" width="1.36328125" style="1" customWidth="1"/>
    <col min="7" max="16384" width="9.1796875" style="1"/>
  </cols>
  <sheetData>
    <row r="2" spans="2:6" ht="13" x14ac:dyDescent="0.3">
      <c r="B2" s="5" t="s">
        <v>0</v>
      </c>
    </row>
    <row r="3" spans="2:6" ht="13.5" thickBot="1" x14ac:dyDescent="0.35">
      <c r="B3" s="113" t="s">
        <v>62</v>
      </c>
      <c r="C3" s="3"/>
      <c r="D3" s="3"/>
      <c r="E3" s="3"/>
    </row>
    <row r="5" spans="2:6" ht="13" x14ac:dyDescent="0.3">
      <c r="B5" s="175" t="s">
        <v>63</v>
      </c>
      <c r="C5" s="175" t="s">
        <v>64</v>
      </c>
      <c r="D5" s="175" t="s">
        <v>35</v>
      </c>
      <c r="E5" s="175" t="s">
        <v>53</v>
      </c>
    </row>
    <row r="6" spans="2:6" ht="13" x14ac:dyDescent="0.3">
      <c r="B6" s="182">
        <v>1381864848</v>
      </c>
      <c r="C6" s="182">
        <v>817517507</v>
      </c>
      <c r="D6" s="195">
        <f>B6+C6</f>
        <v>2199382355</v>
      </c>
      <c r="E6" s="183" t="s">
        <v>65</v>
      </c>
      <c r="F6" s="103"/>
    </row>
    <row r="7" spans="2:6" x14ac:dyDescent="0.25">
      <c r="B7" s="182">
        <v>1442269345</v>
      </c>
      <c r="C7" s="182">
        <v>1023397113</v>
      </c>
      <c r="D7" s="195">
        <f>B7+C7</f>
        <v>2465666458</v>
      </c>
      <c r="E7" s="183" t="s">
        <v>66</v>
      </c>
    </row>
  </sheetData>
  <pageMargins left="0.7" right="0.7" top="0.75" bottom="0.75" header="0.3" footer="0.3"/>
  <pageSetup scale="80" orientation="portrait" r:id="rId1"/>
  <headerFooter>
    <oddHeader>&amp;RTO2025 Annual Update
Attachment 4
WP-Schedule 6 and 8
Page &amp;P of &amp;N</oddHeader>
    <oddFooter>&amp;R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Trans Plant-Rsrve Act</vt:lpstr>
      <vt:lpstr>2023 ISO Study with Inc Plant</vt:lpstr>
      <vt:lpstr>Accum Depr Calc</vt:lpstr>
      <vt:lpstr>2022 ISO Study with Inc Plant</vt:lpstr>
      <vt:lpstr>Reserve Recon to FF1</vt:lpstr>
      <vt:lpstr>General &amp; Intangible Reserve</vt:lpstr>
      <vt:lpstr>'2022 ISO Study with Inc Plant'!Print_Area</vt:lpstr>
      <vt:lpstr>'2023 ISO Study with Inc Plant'!Print_Area</vt:lpstr>
      <vt:lpstr>'Accum Depr Calc'!Print_Area</vt:lpstr>
      <vt:lpstr>'General &amp; Intangible Reserve'!Print_Area</vt:lpstr>
      <vt:lpstr>'Reserve Recon to FF1'!Print_Area</vt:lpstr>
      <vt:lpstr>'Trans Plant-Rsrve Act'!Print_Area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 Kim</dc:creator>
  <cp:lastModifiedBy>Jee Kim</cp:lastModifiedBy>
  <dcterms:created xsi:type="dcterms:W3CDTF">2024-05-21T23:55:12Z</dcterms:created>
  <dcterms:modified xsi:type="dcterms:W3CDTF">2024-11-12T19:20:14Z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2024-05-21T23:57:06Z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d931e4ba-d864-4a0e-8d69-a2f8bccd8e50</vt:lpwstr>
  </property>
  <property fmtid="{D5CDD505-2E9C-101B-9397-08002B2CF9AE}" pid="8" name="MSIP_Label_bc3dd1c7-2c40-4a31-84b2-bec599b321a0_ContentBits">
    <vt:lpwstr>0</vt:lpwstr>
  </property>
</Properties>
</file>