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jy\Desktop\Retail Rate Revision Filing-NEM-March 30, 2016\"/>
    </mc:Choice>
  </mc:AlternateContent>
  <bookViews>
    <workbookView xWindow="0" yWindow="0" windowWidth="23040" windowHeight="9405"/>
  </bookViews>
  <sheets>
    <sheet name="Cover" sheetId="2" r:id="rId1"/>
    <sheet name="Sch 33" sheetId="1" r:id="rId2"/>
  </sheets>
  <definedNames>
    <definedName name="_xlnm.Print_Area" localSheetId="1">'Sch 33'!$A$1:$O$133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F28" i="1"/>
  <c r="I28" i="1" l="1"/>
  <c r="E132" i="1"/>
  <c r="E131" i="1"/>
  <c r="D37" i="1" s="1"/>
  <c r="E130" i="1"/>
  <c r="D36" i="1" s="1"/>
  <c r="A123" i="1"/>
  <c r="A124" i="1" s="1"/>
  <c r="A125" i="1" s="1"/>
  <c r="A126" i="1" s="1"/>
  <c r="A127" i="1" s="1"/>
  <c r="A128" i="1" s="1"/>
  <c r="A129" i="1" s="1"/>
  <c r="H122" i="1"/>
  <c r="E122" i="1"/>
  <c r="D122" i="1"/>
  <c r="C122" i="1"/>
  <c r="I120" i="1"/>
  <c r="F120" i="1"/>
  <c r="B120" i="1"/>
  <c r="I119" i="1"/>
  <c r="F119" i="1"/>
  <c r="B119" i="1"/>
  <c r="I118" i="1"/>
  <c r="F118" i="1"/>
  <c r="B118" i="1"/>
  <c r="I117" i="1"/>
  <c r="F117" i="1"/>
  <c r="B117" i="1"/>
  <c r="I116" i="1"/>
  <c r="F116" i="1"/>
  <c r="B116" i="1"/>
  <c r="I115" i="1"/>
  <c r="F115" i="1"/>
  <c r="B115" i="1"/>
  <c r="I114" i="1"/>
  <c r="F114" i="1"/>
  <c r="B114" i="1"/>
  <c r="I113" i="1"/>
  <c r="F113" i="1"/>
  <c r="B113" i="1"/>
  <c r="I112" i="1"/>
  <c r="F112" i="1"/>
  <c r="J112" i="1" s="1"/>
  <c r="B112" i="1"/>
  <c r="I111" i="1"/>
  <c r="F111" i="1"/>
  <c r="B111" i="1"/>
  <c r="I110" i="1"/>
  <c r="F110" i="1"/>
  <c r="B110" i="1"/>
  <c r="I109" i="1"/>
  <c r="F109" i="1"/>
  <c r="B109" i="1"/>
  <c r="I108" i="1"/>
  <c r="F108" i="1"/>
  <c r="J108" i="1" s="1"/>
  <c r="B108" i="1"/>
  <c r="I107" i="1"/>
  <c r="F107" i="1"/>
  <c r="B107" i="1"/>
  <c r="B106" i="1"/>
  <c r="A100" i="1"/>
  <c r="A101" i="1" s="1"/>
  <c r="A102" i="1" s="1"/>
  <c r="A103" i="1" s="1"/>
  <c r="A104" i="1" s="1"/>
  <c r="A105" i="1" s="1"/>
  <c r="A106" i="1" s="1"/>
  <c r="B82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H38" i="1"/>
  <c r="D38" i="1"/>
  <c r="H37" i="1"/>
  <c r="H36" i="1"/>
  <c r="A29" i="1"/>
  <c r="A30" i="1" s="1"/>
  <c r="A31" i="1" s="1"/>
  <c r="A32" i="1" s="1"/>
  <c r="A33" i="1" s="1"/>
  <c r="A34" i="1" s="1"/>
  <c r="H28" i="1"/>
  <c r="G28" i="1"/>
  <c r="E28" i="1"/>
  <c r="J110" i="1" l="1"/>
  <c r="J114" i="1"/>
  <c r="J118" i="1"/>
  <c r="J113" i="1"/>
  <c r="J117" i="1"/>
  <c r="F132" i="1" s="1"/>
  <c r="E38" i="1" s="1"/>
  <c r="F38" i="1" s="1"/>
  <c r="F122" i="1"/>
  <c r="J109" i="1"/>
  <c r="J111" i="1"/>
  <c r="J116" i="1"/>
  <c r="F131" i="1" s="1"/>
  <c r="E37" i="1" s="1"/>
  <c r="F37" i="1" s="1"/>
  <c r="I122" i="1"/>
  <c r="J115" i="1"/>
  <c r="F130" i="1" s="1"/>
  <c r="E36" i="1" s="1"/>
  <c r="F36" i="1" s="1"/>
  <c r="J120" i="1"/>
  <c r="J119" i="1"/>
  <c r="J107" i="1"/>
  <c r="J122" i="1" l="1"/>
  <c r="K107" i="1" s="1"/>
  <c r="C12" i="1" l="1"/>
  <c r="K112" i="1"/>
  <c r="C18" i="1" s="1"/>
  <c r="D18" i="1" s="1"/>
  <c r="K116" i="1"/>
  <c r="C22" i="1" s="1"/>
  <c r="D22" i="1" s="1"/>
  <c r="K118" i="1"/>
  <c r="C24" i="1" s="1"/>
  <c r="D24" i="1" s="1"/>
  <c r="K120" i="1"/>
  <c r="C26" i="1" s="1"/>
  <c r="D26" i="1" s="1"/>
  <c r="J26" i="1" s="1"/>
  <c r="K110" i="1"/>
  <c r="C16" i="1" s="1"/>
  <c r="D16" i="1" s="1"/>
  <c r="K113" i="1"/>
  <c r="C19" i="1" s="1"/>
  <c r="D19" i="1" s="1"/>
  <c r="K119" i="1"/>
  <c r="C25" i="1" s="1"/>
  <c r="D25" i="1" s="1"/>
  <c r="K115" i="1"/>
  <c r="C21" i="1" s="1"/>
  <c r="D21" i="1" s="1"/>
  <c r="K114" i="1"/>
  <c r="C20" i="1" s="1"/>
  <c r="D20" i="1" s="1"/>
  <c r="K108" i="1"/>
  <c r="C13" i="1" s="1"/>
  <c r="D13" i="1" s="1"/>
  <c r="J13" i="1" s="1"/>
  <c r="K111" i="1"/>
  <c r="C17" i="1" s="1"/>
  <c r="D17" i="1" s="1"/>
  <c r="K117" i="1"/>
  <c r="C23" i="1" s="1"/>
  <c r="D23" i="1" s="1"/>
  <c r="K109" i="1"/>
  <c r="C15" i="1" s="1"/>
  <c r="D15" i="1" s="1"/>
  <c r="J15" i="1" s="1"/>
  <c r="L14" i="1" l="1"/>
  <c r="M14" i="1" s="1"/>
  <c r="C47" i="1"/>
  <c r="C52" i="1"/>
  <c r="D52" i="1" s="1"/>
  <c r="H52" i="1" s="1"/>
  <c r="K19" i="1"/>
  <c r="C37" i="1"/>
  <c r="G37" i="1" s="1"/>
  <c r="I37" i="1" s="1"/>
  <c r="I55" i="1" s="1"/>
  <c r="E55" i="1" s="1"/>
  <c r="C55" i="1"/>
  <c r="K22" i="1"/>
  <c r="C48" i="1"/>
  <c r="D48" i="1" s="1"/>
  <c r="G48" i="1" s="1"/>
  <c r="C53" i="1"/>
  <c r="D53" i="1" s="1"/>
  <c r="H53" i="1" s="1"/>
  <c r="K20" i="1"/>
  <c r="C49" i="1"/>
  <c r="K16" i="1"/>
  <c r="C51" i="1"/>
  <c r="D51" i="1" s="1"/>
  <c r="H51" i="1" s="1"/>
  <c r="K18" i="1"/>
  <c r="C56" i="1"/>
  <c r="C38" i="1"/>
  <c r="G38" i="1" s="1"/>
  <c r="I38" i="1" s="1"/>
  <c r="I56" i="1" s="1"/>
  <c r="E56" i="1" s="1"/>
  <c r="K23" i="1"/>
  <c r="C54" i="1"/>
  <c r="K21" i="1"/>
  <c r="C36" i="1"/>
  <c r="G36" i="1" s="1"/>
  <c r="I36" i="1" s="1"/>
  <c r="I54" i="1" s="1"/>
  <c r="C59" i="1"/>
  <c r="D59" i="1" s="1"/>
  <c r="G59" i="1" s="1"/>
  <c r="C28" i="1"/>
  <c r="D12" i="1"/>
  <c r="J12" i="1" s="1"/>
  <c r="K17" i="1"/>
  <c r="C50" i="1"/>
  <c r="K25" i="1"/>
  <c r="C58" i="1"/>
  <c r="C57" i="1"/>
  <c r="K24" i="1"/>
  <c r="K122" i="1"/>
  <c r="D56" i="1" l="1"/>
  <c r="H56" i="1" s="1"/>
  <c r="D55" i="1"/>
  <c r="H55" i="1" s="1"/>
  <c r="C46" i="1"/>
  <c r="D28" i="1"/>
  <c r="I49" i="1"/>
  <c r="E49" i="1" s="1"/>
  <c r="D49" i="1" s="1"/>
  <c r="H49" i="1" s="1"/>
  <c r="I58" i="1"/>
  <c r="E58" i="1" s="1"/>
  <c r="D58" i="1" s="1"/>
  <c r="H58" i="1" s="1"/>
  <c r="I57" i="1"/>
  <c r="E54" i="1"/>
  <c r="D54" i="1" s="1"/>
  <c r="H54" i="1" s="1"/>
  <c r="I50" i="1"/>
  <c r="E50" i="1" s="1"/>
  <c r="D50" i="1" s="1"/>
  <c r="H50" i="1" s="1"/>
  <c r="K14" i="1"/>
  <c r="I47" i="1" s="1"/>
  <c r="E47" i="1" s="1"/>
  <c r="C61" i="1" l="1"/>
  <c r="D46" i="1"/>
  <c r="G46" i="1" s="1"/>
  <c r="H47" i="1"/>
  <c r="K57" i="1"/>
  <c r="E57" i="1"/>
  <c r="D57" i="1" s="1"/>
  <c r="H57" i="1" s="1"/>
  <c r="J57" i="1" s="1"/>
  <c r="D47" i="1"/>
  <c r="G47" i="1" s="1"/>
  <c r="E61" i="1" l="1"/>
  <c r="D61" i="1"/>
</calcChain>
</file>

<file path=xl/sharedStrings.xml><?xml version="1.0" encoding="utf-8"?>
<sst xmlns="http://schemas.openxmlformats.org/spreadsheetml/2006/main" count="274" uniqueCount="202">
  <si>
    <t>Calculation of SCE Retail Transmission Rates</t>
  </si>
  <si>
    <t>Source</t>
  </si>
  <si>
    <t>Retail Base TRR:</t>
  </si>
  <si>
    <t>1-BaseTRR WS, Line 86</t>
  </si>
  <si>
    <t>Input cells are shaded yellow</t>
  </si>
  <si>
    <t>1) Derivation of "Total Demand Rate" and "Total Energy Rate":</t>
  </si>
  <si>
    <t>Col 1</t>
  </si>
  <si>
    <t>Col 2</t>
  </si>
  <si>
    <t>Col 3</t>
  </si>
  <si>
    <t>Col 4</t>
  </si>
  <si>
    <t>Col 5</t>
  </si>
  <si>
    <t>Col 6</t>
  </si>
  <si>
    <t>Col 7</t>
  </si>
  <si>
    <t>Col 8</t>
  </si>
  <si>
    <t>Col 9</t>
  </si>
  <si>
    <t>Col 10</t>
  </si>
  <si>
    <t>Col 11</t>
  </si>
  <si>
    <t>Note 1</t>
  </si>
  <si>
    <t>Note 2</t>
  </si>
  <si>
    <t>Note 3</t>
  </si>
  <si>
    <t>Sales Forecast Billing Determinants:</t>
  </si>
  <si>
    <t>= Retail Base TRR * Line1:Col1</t>
  </si>
  <si>
    <t>Applies to supplemental kW demand charges</t>
  </si>
  <si>
    <t>Applies to contracted standby kW demand charges</t>
  </si>
  <si>
    <t>Recorded Billing Determinants: to be applied to the Supplemental kW demand charges, and the Contracted Standby kW demand charges</t>
  </si>
  <si>
    <t xml:space="preserve">Line </t>
  </si>
  <si>
    <t>CPUC Rate Group</t>
  </si>
  <si>
    <t>12-CP factors</t>
  </si>
  <si>
    <t>Total Allocated costs</t>
  </si>
  <si>
    <t>GWh</t>
  </si>
  <si>
    <t>Maximum demand - MW</t>
  </si>
  <si>
    <t>Standby demand - MW</t>
  </si>
  <si>
    <t>Total energy rate - $/kWh</t>
  </si>
  <si>
    <t>Total demand rate - $/kW-month</t>
  </si>
  <si>
    <t>Notes</t>
  </si>
  <si>
    <t>1a</t>
  </si>
  <si>
    <t>Domestic</t>
  </si>
  <si>
    <t>1b</t>
  </si>
  <si>
    <t>GS-1</t>
  </si>
  <si>
    <r>
      <t>1b</t>
    </r>
    <r>
      <rPr>
        <b/>
        <vertAlign val="subscript"/>
        <sz val="10"/>
        <rFont val="Arial"/>
        <family val="2"/>
      </rPr>
      <t>2</t>
    </r>
  </si>
  <si>
    <t xml:space="preserve">       GS-1 continued</t>
  </si>
  <si>
    <t>1c</t>
  </si>
  <si>
    <t>TC-1</t>
  </si>
  <si>
    <t>1d</t>
  </si>
  <si>
    <t>GS-2</t>
  </si>
  <si>
    <t>1e</t>
  </si>
  <si>
    <t>TOU-GS-3</t>
  </si>
  <si>
    <t>1f</t>
  </si>
  <si>
    <t>TOU-8-SEC</t>
  </si>
  <si>
    <t>1g</t>
  </si>
  <si>
    <t>TOU-8-PRI</t>
  </si>
  <si>
    <t>1h</t>
  </si>
  <si>
    <t>TOU-8-SUB</t>
  </si>
  <si>
    <t>1i</t>
  </si>
  <si>
    <t>TOU-8-Standby-SEC</t>
  </si>
  <si>
    <t>1j</t>
  </si>
  <si>
    <t>TOU-8-Standby-PRI</t>
  </si>
  <si>
    <t>1k</t>
  </si>
  <si>
    <t>TOU-8-Standby-SUB</t>
  </si>
  <si>
    <t>1l</t>
  </si>
  <si>
    <t>TOU-PA-2</t>
  </si>
  <si>
    <t>1m</t>
  </si>
  <si>
    <t>TOU-PA-3</t>
  </si>
  <si>
    <t>1n</t>
  </si>
  <si>
    <t>Street Lighting</t>
  </si>
  <si>
    <t>1o</t>
  </si>
  <si>
    <t>---</t>
  </si>
  <si>
    <t>Totals:</t>
  </si>
  <si>
    <t>2) Determination of Standby Demand Rates for Rate Groups</t>
  </si>
  <si>
    <t>from Line1:Col2</t>
  </si>
  <si>
    <t>from Line44:Col3</t>
  </si>
  <si>
    <t>from Line44:Col4</t>
  </si>
  <si>
    <t>= Line9:Col2 / Line9:Col3</t>
  </si>
  <si>
    <t>= Line9:Col1 * Line9:Col4</t>
  </si>
  <si>
    <t>= Line9:Col5 / Line9:Col6 / 10^3</t>
  </si>
  <si>
    <t>Adjusted 12-CP at backup load</t>
  </si>
  <si>
    <t>Adjusted 12-CP at total load</t>
  </si>
  <si>
    <t>Backup allocation factors</t>
  </si>
  <si>
    <t>Backup revenue requirement</t>
  </si>
  <si>
    <t>Contracted standby kW demand Charge - $/kW</t>
  </si>
  <si>
    <t>9a</t>
  </si>
  <si>
    <t>9b</t>
  </si>
  <si>
    <t>9c</t>
  </si>
  <si>
    <t>9d</t>
  </si>
  <si>
    <t>3) End-User Transmission Rates</t>
  </si>
  <si>
    <t>= Line16:Col1 - Line16:Col3</t>
  </si>
  <si>
    <t>from Line9:Col7</t>
  </si>
  <si>
    <t>= Line16:Col6 * 0.746</t>
  </si>
  <si>
    <t>= Line16:Col7 * 0.746</t>
  </si>
  <si>
    <t>Revenue associated with Supplemental Demand or Energy</t>
  </si>
  <si>
    <t>Standby Demand Revenue</t>
  </si>
  <si>
    <t>Energy Charge - $/kWh</t>
  </si>
  <si>
    <t>Supplemental Demand Charge - $/kW-month</t>
  </si>
  <si>
    <t>Contracted standby kW demand Charge - $/kW-month</t>
  </si>
  <si>
    <t>Supplemental Demand Charge - $/HP-month</t>
  </si>
  <si>
    <t>Contracted standby kW demand Charge - $/HP-month</t>
  </si>
  <si>
    <t>16a</t>
  </si>
  <si>
    <t>16b</t>
  </si>
  <si>
    <t>16c</t>
  </si>
  <si>
    <t>16d</t>
  </si>
  <si>
    <t>16e</t>
  </si>
  <si>
    <t>16f</t>
  </si>
  <si>
    <t>16g</t>
  </si>
  <si>
    <t>16h</t>
  </si>
  <si>
    <t>16i</t>
  </si>
  <si>
    <t>16j</t>
  </si>
  <si>
    <t>16k</t>
  </si>
  <si>
    <t>16l</t>
  </si>
  <si>
    <t>16m</t>
  </si>
  <si>
    <t>16n</t>
  </si>
  <si>
    <t>16o</t>
  </si>
  <si>
    <t>Notes:</t>
  </si>
  <si>
    <t>1) See Col 9 of Lines 35a, 35b, 35c, etc.</t>
  </si>
  <si>
    <t>Rate Schedules in each CPUC Rate Group:</t>
  </si>
  <si>
    <t>Rate Schedules included in Each Rate Group in the Rate Effective Period</t>
  </si>
  <si>
    <t>26a</t>
  </si>
  <si>
    <t>Domestic (con't)</t>
  </si>
  <si>
    <t>26b</t>
  </si>
  <si>
    <t>26c</t>
  </si>
  <si>
    <t>26d</t>
  </si>
  <si>
    <t>26e</t>
  </si>
  <si>
    <t>26f</t>
  </si>
  <si>
    <t>26g</t>
  </si>
  <si>
    <t>26h</t>
  </si>
  <si>
    <t>26i</t>
  </si>
  <si>
    <t>26j</t>
  </si>
  <si>
    <t>26k</t>
  </si>
  <si>
    <t>26l</t>
  </si>
  <si>
    <t>26m</t>
  </si>
  <si>
    <t>26n</t>
  </si>
  <si>
    <t>26o</t>
  </si>
  <si>
    <t>Recorded 12-CP Load Data by Rate Group (MW)</t>
  </si>
  <si>
    <t>= Line35:(Col1+Col2+Col3)/3</t>
  </si>
  <si>
    <t>from Line1:Col3</t>
  </si>
  <si>
    <t>= Line35:(Col4*Col5/Col6*Col7)</t>
  </si>
  <si>
    <t>= Line35:(Col8 / total of Col8)</t>
  </si>
  <si>
    <t>12-CP MW</t>
  </si>
  <si>
    <t>3-Year Average</t>
  </si>
  <si>
    <t>Line losses</t>
  </si>
  <si>
    <t>Sales Forecast - GWh</t>
  </si>
  <si>
    <t>Loss Adjusted Average 12-CP</t>
  </si>
  <si>
    <t>12-CP Allocation factors</t>
  </si>
  <si>
    <t>35a</t>
  </si>
  <si>
    <t>35b</t>
  </si>
  <si>
    <t>35c</t>
  </si>
  <si>
    <t>35d</t>
  </si>
  <si>
    <t>35e</t>
  </si>
  <si>
    <t>35f</t>
  </si>
  <si>
    <t>35g</t>
  </si>
  <si>
    <t>35h</t>
  </si>
  <si>
    <t>35i</t>
  </si>
  <si>
    <t>35j</t>
  </si>
  <si>
    <t>35k</t>
  </si>
  <si>
    <t>35l</t>
  </si>
  <si>
    <t>35m</t>
  </si>
  <si>
    <t>35n</t>
  </si>
  <si>
    <t>35o</t>
  </si>
  <si>
    <t>Allocation Factors for Backup Rates:</t>
  </si>
  <si>
    <t>=Line44:Col1 * Line44:Col2</t>
  </si>
  <si>
    <t>from Line35:Col8</t>
  </si>
  <si>
    <t>12 CP at Backup Load</t>
  </si>
  <si>
    <t>44a</t>
  </si>
  <si>
    <t>44b</t>
  </si>
  <si>
    <t>44c</t>
  </si>
  <si>
    <t>44d</t>
  </si>
  <si>
    <t>= Line1:Col3 - Line1:Col4</t>
  </si>
  <si>
    <t>Col 12</t>
  </si>
  <si>
    <t>Col 13</t>
  </si>
  <si>
    <t>NEM Adjustment</t>
  </si>
  <si>
    <t>Billing Determinants with NEM Adjustment</t>
  </si>
  <si>
    <t>Note 6</t>
  </si>
  <si>
    <t>8) Line 1b2, Col10 = Line 1b Col8 * Line 1b Col10 * 10^6</t>
  </si>
  <si>
    <t>9) Total demand rate for the optional time-of-use schedules within the GS-1 rate group, Line 1b2:Col9 =  Line 1b2:Col11 ( which = Line 1b2:Col10  / ((Line1b:Col11 + Line1b:Col12) * 10^3)</t>
  </si>
  <si>
    <t>Note 7</t>
  </si>
  <si>
    <t>Note 4</t>
  </si>
  <si>
    <t>Note 5</t>
  </si>
  <si>
    <t>Notes 8,9</t>
  </si>
  <si>
    <t>Sales Forecast</t>
  </si>
  <si>
    <t>= Line1:Col2 / (Line1:Col7*10^6)</t>
  </si>
  <si>
    <t>= Line1:Col2 / ((Line1:Col5 + Line1:Col6)*10^3)</t>
  </si>
  <si>
    <t>NEM GWh</t>
  </si>
  <si>
    <t>from Line1:Col6</t>
  </si>
  <si>
    <t>Note 10</t>
  </si>
  <si>
    <t>Note 11</t>
  </si>
  <si>
    <t>= Line16:Col7 * Line1:Col6 *10^3</t>
  </si>
  <si>
    <t>= Line16:Col2 / (Line1:Col7 * 10^6)</t>
  </si>
  <si>
    <t>= Line16:Col2 / Line1:Col5 / 10^3</t>
  </si>
  <si>
    <t>Note 12</t>
  </si>
  <si>
    <t>Note 13</t>
  </si>
  <si>
    <t>5) Sales forecast pertaining to the sum of monthly contracted standby Mega-watt demand, applies to standby schedules</t>
  </si>
  <si>
    <t>4) Sales forecast pertaining to the sum of monthly maximum supplemental Mega-watt demand, applies to demand charge schedules</t>
  </si>
  <si>
    <t>6) Net Forecast in total Giga-watt hours usage - represents the customers' annual Net GWh, applicable to Non-Demand Charge Schedules such as Residential or Small General Service</t>
  </si>
  <si>
    <t>7) Recorded sales from Sample meters adjusted for population - use to set the total demand rate for the optional time-of-use schedules within the GS-1 rate group</t>
  </si>
  <si>
    <r>
      <t>10) For optional time-of-use schedules within the GS-1 rate group (Line16b:Col6), = (Line1b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:Col10 - Line16:Col3) / Line1b:Col11 / 10^3</t>
    </r>
  </si>
  <si>
    <t>11) For the non TOU-8-Standby rate group, it is the minimum of Line16i:Col7, or the total demand rate in Line1:Col9</t>
  </si>
  <si>
    <t>2) Sales forecast in total Giga-watt hours usage, represents the customers' total annual GWh usage.  Based on same forecast as Gross Load forecast in Schedule 32, Line 1, but at customer meter level.</t>
  </si>
  <si>
    <t>12) Applicable to time-of-use schedules within the GS-1 rate group</t>
  </si>
  <si>
    <t>13) Applicable to the optional schedules that contain horse power charge such as PA-1</t>
  </si>
  <si>
    <t>3) Amount of energy included in the sales forecast that is not subject to transmission charges pursuant to the California Public Utilities Commission (“CPUC”) approved net energy metering program.</t>
  </si>
  <si>
    <t xml:space="preserve">    ATTACHMENT 2</t>
  </si>
  <si>
    <t xml:space="preserve">      Proposed Schedule 33 with all Links Intact</t>
  </si>
  <si>
    <t>Recorded GWh (Average)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</si>
</sst>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#,##0.0_);[Red]\(#,##0.0\)"/>
    <numFmt numFmtId="167" formatCode="&quot;$&quot;#,##0.00000"/>
    <numFmt numFmtId="168" formatCode="&quot;$&quot;#,##0.00"/>
    <numFmt numFmtId="169" formatCode="0.0000"/>
    <numFmt numFmtId="170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9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9">
    <xf numFmtId="0" fontId="0" fillId="0" borderId="0" xfId="0"/>
    <xf numFmtId="0" fontId="3" fillId="0" borderId="0" xfId="3" applyFont="1"/>
    <xf numFmtId="0" fontId="2" fillId="0" borderId="0" xfId="3" applyFont="1"/>
    <xf numFmtId="0" fontId="2" fillId="0" borderId="0" xfId="3" applyFont="1" applyBorder="1"/>
    <xf numFmtId="0" fontId="2" fillId="0" borderId="0" xfId="3" applyFill="1" applyAlignment="1">
      <alignment horizontal="center"/>
    </xf>
    <xf numFmtId="0" fontId="2" fillId="0" borderId="0" xfId="3"/>
    <xf numFmtId="0" fontId="4" fillId="0" borderId="0" xfId="3" applyFont="1" applyAlignment="1">
      <alignment horizontal="center"/>
    </xf>
    <xf numFmtId="0" fontId="2" fillId="0" borderId="0" xfId="3" applyBorder="1"/>
    <xf numFmtId="0" fontId="5" fillId="0" borderId="0" xfId="3" applyFont="1" applyAlignment="1">
      <alignment horizontal="right"/>
    </xf>
    <xf numFmtId="164" fontId="2" fillId="0" borderId="0" xfId="1" applyNumberFormat="1" applyFont="1"/>
    <xf numFmtId="0" fontId="2" fillId="0" borderId="0" xfId="3" applyFont="1" applyAlignment="1">
      <alignment horizontal="left" indent="1"/>
    </xf>
    <xf numFmtId="0" fontId="5" fillId="2" borderId="0" xfId="4" applyFont="1" applyFill="1"/>
    <xf numFmtId="0" fontId="2" fillId="3" borderId="0" xfId="4" applyFont="1" applyFill="1"/>
    <xf numFmtId="0" fontId="2" fillId="0" borderId="0" xfId="3" applyFill="1"/>
    <xf numFmtId="165" fontId="2" fillId="0" borderId="0" xfId="3" applyNumberFormat="1"/>
    <xf numFmtId="0" fontId="4" fillId="0" borderId="0" xfId="3" quotePrefix="1" applyFont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Alignment="1"/>
    <xf numFmtId="0" fontId="2" fillId="0" borderId="0" xfId="3" quotePrefix="1" applyFont="1" applyBorder="1" applyAlignment="1">
      <alignment horizontal="center" wrapText="1"/>
    </xf>
    <xf numFmtId="0" fontId="2" fillId="0" borderId="0" xfId="3" applyFill="1" applyAlignment="1"/>
    <xf numFmtId="0" fontId="2" fillId="0" borderId="0" xfId="3" applyAlignment="1">
      <alignment vertical="center" wrapText="1"/>
    </xf>
    <xf numFmtId="0" fontId="4" fillId="0" borderId="0" xfId="3" quotePrefix="1" applyFont="1" applyAlignment="1">
      <alignment horizontal="center" vertical="center" wrapText="1"/>
    </xf>
    <xf numFmtId="0" fontId="2" fillId="0" borderId="4" xfId="3" quotePrefix="1" applyFont="1" applyBorder="1" applyAlignment="1">
      <alignment horizontal="center" vertical="center" wrapText="1"/>
    </xf>
    <xf numFmtId="0" fontId="2" fillId="0" borderId="0" xfId="3" applyFill="1" applyAlignment="1">
      <alignment horizontal="center" vertical="center" wrapText="1"/>
    </xf>
    <xf numFmtId="0" fontId="2" fillId="0" borderId="0" xfId="3" applyFill="1" applyAlignment="1">
      <alignment vertical="center" wrapText="1"/>
    </xf>
    <xf numFmtId="0" fontId="5" fillId="0" borderId="8" xfId="3" applyFont="1" applyFill="1" applyBorder="1" applyAlignment="1">
      <alignment horizontal="center" wrapText="1"/>
    </xf>
    <xf numFmtId="0" fontId="5" fillId="0" borderId="8" xfId="3" quotePrefix="1" applyFont="1" applyBorder="1" applyAlignment="1">
      <alignment horizontal="center" wrapText="1"/>
    </xf>
    <xf numFmtId="0" fontId="5" fillId="0" borderId="4" xfId="3" applyFont="1" applyBorder="1" applyAlignment="1">
      <alignment horizontal="center" wrapText="1"/>
    </xf>
    <xf numFmtId="0" fontId="5" fillId="0" borderId="8" xfId="3" applyFont="1" applyFill="1" applyBorder="1" applyAlignment="1">
      <alignment horizontal="center"/>
    </xf>
    <xf numFmtId="0" fontId="5" fillId="0" borderId="7" xfId="3" applyFont="1" applyBorder="1" applyAlignment="1">
      <alignment horizontal="center" wrapText="1"/>
    </xf>
    <xf numFmtId="0" fontId="5" fillId="0" borderId="8" xfId="3" applyFont="1" applyBorder="1" applyAlignment="1">
      <alignment horizontal="center" wrapText="1"/>
    </xf>
    <xf numFmtId="0" fontId="5" fillId="0" borderId="0" xfId="3" applyFont="1" applyAlignment="1">
      <alignment horizontal="center"/>
    </xf>
    <xf numFmtId="166" fontId="2" fillId="2" borderId="0" xfId="5" applyNumberFormat="1" applyFont="1" applyFill="1" applyAlignment="1">
      <alignment horizontal="left"/>
    </xf>
    <xf numFmtId="10" fontId="2" fillId="0" borderId="0" xfId="3" applyNumberFormat="1"/>
    <xf numFmtId="3" fontId="2" fillId="3" borderId="0" xfId="6" applyNumberFormat="1" applyFont="1" applyFill="1"/>
    <xf numFmtId="3" fontId="2" fillId="3" borderId="0" xfId="7" applyNumberFormat="1" applyFont="1" applyFill="1"/>
    <xf numFmtId="3" fontId="2" fillId="3" borderId="0" xfId="8" applyNumberFormat="1" applyFont="1" applyFill="1"/>
    <xf numFmtId="167" fontId="2" fillId="0" borderId="0" xfId="3" applyNumberFormat="1" applyAlignment="1">
      <alignment horizontal="center"/>
    </xf>
    <xf numFmtId="0" fontId="2" fillId="0" borderId="0" xfId="3" quotePrefix="1" applyNumberFormat="1" applyFont="1" applyAlignment="1">
      <alignment horizontal="center"/>
    </xf>
    <xf numFmtId="3" fontId="2" fillId="3" borderId="0" xfId="6" applyNumberFormat="1" applyFont="1" applyFill="1" applyAlignment="1">
      <alignment horizontal="center"/>
    </xf>
    <xf numFmtId="3" fontId="2" fillId="3" borderId="0" xfId="7" applyNumberFormat="1" applyFont="1" applyFill="1" applyAlignment="1">
      <alignment horizontal="center"/>
    </xf>
    <xf numFmtId="3" fontId="2" fillId="3" borderId="0" xfId="8" applyNumberFormat="1" applyFont="1" applyFill="1" applyAlignment="1">
      <alignment horizontal="center"/>
    </xf>
    <xf numFmtId="10" fontId="2" fillId="0" borderId="0" xfId="3" applyNumberFormat="1" applyBorder="1"/>
    <xf numFmtId="10" fontId="2" fillId="3" borderId="0" xfId="3" applyNumberFormat="1" applyFont="1" applyFill="1" applyBorder="1"/>
    <xf numFmtId="3" fontId="2" fillId="3" borderId="0" xfId="3" applyNumberFormat="1" applyFont="1" applyFill="1" applyBorder="1"/>
    <xf numFmtId="0" fontId="2" fillId="0" borderId="0" xfId="3" quotePrefix="1" applyNumberFormat="1" applyFont="1" applyBorder="1" applyAlignment="1">
      <alignment horizontal="center"/>
    </xf>
    <xf numFmtId="168" fontId="2" fillId="0" borderId="9" xfId="3" applyNumberFormat="1" applyBorder="1" applyAlignment="1">
      <alignment horizontal="center"/>
    </xf>
    <xf numFmtId="165" fontId="2" fillId="0" borderId="10" xfId="3" applyNumberFormat="1" applyBorder="1"/>
    <xf numFmtId="168" fontId="2" fillId="0" borderId="0" xfId="3" applyNumberFormat="1" applyAlignment="1">
      <alignment horizontal="center"/>
    </xf>
    <xf numFmtId="168" fontId="2" fillId="0" borderId="0" xfId="3" applyNumberFormat="1"/>
    <xf numFmtId="3" fontId="2" fillId="3" borderId="0" xfId="6" applyNumberFormat="1" applyFont="1" applyFill="1" applyBorder="1"/>
    <xf numFmtId="3" fontId="2" fillId="3" borderId="0" xfId="7" applyNumberFormat="1" applyFont="1" applyFill="1" applyBorder="1"/>
    <xf numFmtId="3" fontId="2" fillId="3" borderId="0" xfId="8" applyNumberFormat="1" applyFont="1" applyFill="1" applyBorder="1"/>
    <xf numFmtId="3" fontId="6" fillId="0" borderId="0" xfId="9" applyNumberFormat="1" applyFill="1" applyBorder="1"/>
    <xf numFmtId="3" fontId="6" fillId="0" borderId="0" xfId="10" applyNumberFormat="1" applyFill="1"/>
    <xf numFmtId="0" fontId="2" fillId="0" borderId="0" xfId="3" applyFill="1" applyBorder="1"/>
    <xf numFmtId="168" fontId="2" fillId="0" borderId="0" xfId="3" applyNumberFormat="1" applyFill="1"/>
    <xf numFmtId="3" fontId="6" fillId="0" borderId="0" xfId="8" applyNumberFormat="1" applyFill="1" applyBorder="1" applyAlignment="1">
      <alignment horizontal="center"/>
    </xf>
    <xf numFmtId="0" fontId="2" fillId="0" borderId="0" xfId="3" applyFill="1" applyBorder="1" applyAlignment="1">
      <alignment horizontal="center"/>
    </xf>
    <xf numFmtId="0" fontId="2" fillId="0" borderId="0" xfId="3" applyAlignment="1">
      <alignment horizontal="left" indent="1"/>
    </xf>
    <xf numFmtId="165" fontId="2" fillId="0" borderId="0" xfId="3" applyNumberFormat="1" applyFont="1"/>
    <xf numFmtId="166" fontId="2" fillId="2" borderId="0" xfId="5" quotePrefix="1" applyNumberFormat="1" applyFont="1" applyFill="1" applyAlignment="1">
      <alignment horizontal="left"/>
    </xf>
    <xf numFmtId="3" fontId="6" fillId="3" borderId="0" xfId="6" applyNumberFormat="1" applyFill="1"/>
    <xf numFmtId="3" fontId="6" fillId="3" borderId="0" xfId="7" applyNumberFormat="1" applyFill="1"/>
    <xf numFmtId="3" fontId="6" fillId="3" borderId="0" xfId="8" applyNumberFormat="1" applyFill="1"/>
    <xf numFmtId="166" fontId="2" fillId="0" borderId="0" xfId="5" applyNumberFormat="1" applyFont="1" applyFill="1" applyAlignment="1">
      <alignment horizontal="right"/>
    </xf>
    <xf numFmtId="10" fontId="2" fillId="0" borderId="8" xfId="3" applyNumberFormat="1" applyBorder="1"/>
    <xf numFmtId="165" fontId="2" fillId="0" borderId="8" xfId="3" applyNumberFormat="1" applyFill="1" applyBorder="1"/>
    <xf numFmtId="3" fontId="2" fillId="0" borderId="8" xfId="3" applyNumberFormat="1" applyBorder="1"/>
    <xf numFmtId="0" fontId="2" fillId="0" borderId="0" xfId="3" applyAlignment="1">
      <alignment horizontal="center"/>
    </xf>
    <xf numFmtId="3" fontId="2" fillId="0" borderId="0" xfId="3" applyNumberFormat="1" applyFill="1"/>
    <xf numFmtId="3" fontId="6" fillId="0" borderId="0" xfId="7" applyNumberFormat="1" applyFill="1"/>
    <xf numFmtId="0" fontId="2" fillId="0" borderId="0" xfId="3" applyFont="1" applyAlignment="1">
      <alignment horizontal="center" vertical="center" wrapText="1"/>
    </xf>
    <xf numFmtId="0" fontId="2" fillId="0" borderId="0" xfId="3" quotePrefix="1" applyFont="1" applyAlignment="1">
      <alignment horizontal="center" vertical="center" wrapText="1"/>
    </xf>
    <xf numFmtId="0" fontId="4" fillId="0" borderId="0" xfId="3" quotePrefix="1" applyFont="1" applyBorder="1" applyAlignment="1">
      <alignment horizontal="center"/>
    </xf>
    <xf numFmtId="2" fontId="5" fillId="0" borderId="5" xfId="3" applyNumberFormat="1" applyFont="1" applyFill="1" applyBorder="1" applyAlignment="1">
      <alignment horizontal="center" wrapText="1"/>
    </xf>
    <xf numFmtId="2" fontId="5" fillId="0" borderId="8" xfId="3" applyNumberFormat="1" applyFont="1" applyFill="1" applyBorder="1" applyAlignment="1">
      <alignment horizontal="center" wrapText="1"/>
    </xf>
    <xf numFmtId="2" fontId="5" fillId="0" borderId="8" xfId="3" applyNumberFormat="1" applyFont="1" applyBorder="1" applyAlignment="1">
      <alignment horizontal="center" wrapText="1"/>
    </xf>
    <xf numFmtId="2" fontId="2" fillId="0" borderId="0" xfId="3" applyNumberFormat="1" applyFont="1" applyAlignment="1">
      <alignment horizontal="center" wrapText="1"/>
    </xf>
    <xf numFmtId="2" fontId="2" fillId="0" borderId="0" xfId="3" applyNumberFormat="1" applyFont="1" applyFill="1" applyAlignment="1">
      <alignment horizontal="center" wrapText="1"/>
    </xf>
    <xf numFmtId="2" fontId="5" fillId="0" borderId="0" xfId="3" applyNumberFormat="1" applyFont="1" applyAlignment="1">
      <alignment horizontal="center"/>
    </xf>
    <xf numFmtId="2" fontId="2" fillId="2" borderId="0" xfId="5" applyNumberFormat="1" applyFont="1" applyFill="1" applyAlignment="1">
      <alignment horizontal="left"/>
    </xf>
    <xf numFmtId="165" fontId="2" fillId="0" borderId="0" xfId="3" applyNumberFormat="1" applyFill="1"/>
    <xf numFmtId="1" fontId="1" fillId="0" borderId="0" xfId="0" applyNumberFormat="1" applyFont="1" applyFill="1" applyAlignment="1">
      <alignment horizontal="right"/>
    </xf>
    <xf numFmtId="2" fontId="2" fillId="0" borderId="0" xfId="3" applyNumberFormat="1" applyFont="1"/>
    <xf numFmtId="1" fontId="2" fillId="0" borderId="0" xfId="3" applyNumberFormat="1" applyFont="1"/>
    <xf numFmtId="2" fontId="2" fillId="0" borderId="0" xfId="3" applyNumberFormat="1" applyFont="1" applyFill="1" applyAlignment="1">
      <alignment horizontal="center"/>
    </xf>
    <xf numFmtId="166" fontId="3" fillId="0" borderId="0" xfId="5" applyNumberFormat="1" applyFont="1" applyFill="1" applyAlignment="1">
      <alignment horizontal="left"/>
    </xf>
    <xf numFmtId="0" fontId="5" fillId="0" borderId="0" xfId="3" applyFont="1" applyAlignment="1">
      <alignment horizontal="center" vertical="center" wrapText="1"/>
    </xf>
    <xf numFmtId="0" fontId="2" fillId="0" borderId="0" xfId="3" quotePrefix="1" applyFont="1" applyAlignment="1">
      <alignment horizontal="center"/>
    </xf>
    <xf numFmtId="0" fontId="2" fillId="0" borderId="0" xfId="3" applyFont="1" applyFill="1" applyAlignment="1">
      <alignment horizontal="center"/>
    </xf>
    <xf numFmtId="166" fontId="5" fillId="0" borderId="8" xfId="5" applyNumberFormat="1" applyFont="1" applyFill="1" applyBorder="1" applyAlignment="1">
      <alignment horizontal="center"/>
    </xf>
    <xf numFmtId="167" fontId="2" fillId="0" borderId="0" xfId="3" quotePrefix="1" applyNumberFormat="1" applyFill="1" applyAlignment="1">
      <alignment horizontal="center"/>
    </xf>
    <xf numFmtId="165" fontId="2" fillId="0" borderId="0" xfId="3" quotePrefix="1" applyNumberFormat="1" applyFill="1" applyAlignment="1">
      <alignment horizontal="center"/>
    </xf>
    <xf numFmtId="165" fontId="2" fillId="0" borderId="0" xfId="3" applyNumberFormat="1" applyAlignment="1">
      <alignment horizontal="right"/>
    </xf>
    <xf numFmtId="168" fontId="2" fillId="0" borderId="9" xfId="3" quotePrefix="1" applyNumberFormat="1" applyFill="1" applyBorder="1" applyAlignment="1">
      <alignment horizontal="center"/>
    </xf>
    <xf numFmtId="168" fontId="2" fillId="0" borderId="10" xfId="3" applyNumberFormat="1" applyFill="1" applyBorder="1" applyAlignment="1">
      <alignment horizontal="center"/>
    </xf>
    <xf numFmtId="168" fontId="2" fillId="0" borderId="0" xfId="3" quotePrefix="1" applyNumberFormat="1" applyFill="1" applyAlignment="1">
      <alignment horizontal="center"/>
    </xf>
    <xf numFmtId="168" fontId="2" fillId="0" borderId="0" xfId="3" applyNumberFormat="1" applyFill="1" applyAlignment="1">
      <alignment horizontal="center"/>
    </xf>
    <xf numFmtId="165" fontId="2" fillId="0" borderId="0" xfId="3" applyNumberFormat="1" applyBorder="1" applyAlignment="1">
      <alignment horizontal="right"/>
    </xf>
    <xf numFmtId="167" fontId="2" fillId="0" borderId="0" xfId="3" applyNumberFormat="1" applyFill="1" applyAlignment="1">
      <alignment horizontal="center"/>
    </xf>
    <xf numFmtId="168" fontId="2" fillId="0" borderId="9" xfId="3" applyNumberFormat="1" applyFill="1" applyBorder="1" applyAlignment="1">
      <alignment horizontal="center"/>
    </xf>
    <xf numFmtId="166" fontId="2" fillId="0" borderId="0" xfId="5" applyNumberFormat="1" applyFont="1" applyFill="1" applyAlignment="1">
      <alignment horizontal="left"/>
    </xf>
    <xf numFmtId="165" fontId="2" fillId="0" borderId="0" xfId="3" applyNumberFormat="1" applyBorder="1"/>
    <xf numFmtId="0" fontId="4" fillId="0" borderId="0" xfId="3" applyFont="1"/>
    <xf numFmtId="0" fontId="2" fillId="0" borderId="0" xfId="3" applyFont="1" applyFill="1"/>
    <xf numFmtId="0" fontId="2" fillId="0" borderId="0" xfId="3" applyAlignment="1">
      <alignment horizontal="left"/>
    </xf>
    <xf numFmtId="0" fontId="5" fillId="0" borderId="4" xfId="3" applyFont="1" applyFill="1" applyBorder="1"/>
    <xf numFmtId="0" fontId="2" fillId="0" borderId="6" xfId="3" applyFont="1" applyFill="1" applyBorder="1"/>
    <xf numFmtId="0" fontId="2" fillId="0" borderId="7" xfId="3" applyFont="1" applyFill="1" applyBorder="1"/>
    <xf numFmtId="166" fontId="2" fillId="3" borderId="0" xfId="5" applyNumberFormat="1" applyFont="1" applyFill="1" applyAlignment="1">
      <alignment horizontal="left"/>
    </xf>
    <xf numFmtId="0" fontId="2" fillId="3" borderId="0" xfId="5" applyFont="1" applyFill="1" applyAlignment="1">
      <alignment horizontal="left" vertical="top" indent="1"/>
    </xf>
    <xf numFmtId="0" fontId="2" fillId="3" borderId="0" xfId="3" applyFont="1" applyFill="1"/>
    <xf numFmtId="0" fontId="2" fillId="3" borderId="0" xfId="3" applyFill="1"/>
    <xf numFmtId="166" fontId="2" fillId="3" borderId="0" xfId="5" applyNumberFormat="1" applyFont="1" applyFill="1" applyBorder="1" applyAlignment="1">
      <alignment horizontal="left"/>
    </xf>
    <xf numFmtId="0" fontId="2" fillId="3" borderId="0" xfId="5" applyFont="1" applyFill="1" applyBorder="1" applyAlignment="1">
      <alignment horizontal="left" vertical="top" indent="1"/>
    </xf>
    <xf numFmtId="0" fontId="2" fillId="3" borderId="0" xfId="3" applyFont="1" applyFill="1" applyBorder="1"/>
    <xf numFmtId="0" fontId="2" fillId="3" borderId="0" xfId="3" applyFill="1" applyBorder="1"/>
    <xf numFmtId="166" fontId="2" fillId="3" borderId="0" xfId="5" quotePrefix="1" applyNumberFormat="1" applyFont="1" applyFill="1" applyAlignment="1">
      <alignment horizontal="left"/>
    </xf>
    <xf numFmtId="0" fontId="4" fillId="0" borderId="0" xfId="3" quotePrefix="1" applyFont="1" applyFill="1" applyAlignment="1">
      <alignment horizontal="center"/>
    </xf>
    <xf numFmtId="0" fontId="4" fillId="0" borderId="0" xfId="3" quotePrefix="1" applyFont="1" applyFill="1" applyBorder="1" applyAlignment="1">
      <alignment horizontal="center"/>
    </xf>
    <xf numFmtId="0" fontId="5" fillId="0" borderId="0" xfId="3" applyFont="1" applyAlignment="1">
      <alignment horizontal="center" vertical="center"/>
    </xf>
    <xf numFmtId="0" fontId="4" fillId="0" borderId="0" xfId="3" quotePrefix="1" applyFont="1" applyFill="1" applyAlignment="1">
      <alignment horizontal="center" vertical="center" wrapText="1"/>
    </xf>
    <xf numFmtId="0" fontId="4" fillId="0" borderId="0" xfId="3" quotePrefix="1" applyFont="1" applyFill="1" applyBorder="1" applyAlignment="1">
      <alignment horizontal="center" vertical="center" wrapText="1"/>
    </xf>
    <xf numFmtId="0" fontId="2" fillId="0" borderId="0" xfId="3" applyAlignment="1">
      <alignment wrapText="1"/>
    </xf>
    <xf numFmtId="0" fontId="4" fillId="0" borderId="0" xfId="3" quotePrefix="1" applyFont="1" applyAlignment="1">
      <alignment horizontal="center" wrapText="1"/>
    </xf>
    <xf numFmtId="0" fontId="2" fillId="0" borderId="0" xfId="3" quotePrefix="1" applyFont="1" applyAlignment="1">
      <alignment horizontal="center" vertical="top" wrapText="1"/>
    </xf>
    <xf numFmtId="0" fontId="4" fillId="0" borderId="0" xfId="3" quotePrefix="1" applyFont="1" applyFill="1" applyAlignment="1">
      <alignment horizontal="center" wrapText="1"/>
    </xf>
    <xf numFmtId="0" fontId="4" fillId="0" borderId="0" xfId="3" quotePrefix="1" applyFont="1" applyFill="1" applyBorder="1" applyAlignment="1">
      <alignment horizontal="center" wrapText="1"/>
    </xf>
    <xf numFmtId="0" fontId="2" fillId="0" borderId="0" xfId="3" applyFill="1" applyAlignment="1">
      <alignment horizontal="center" wrapText="1"/>
    </xf>
    <xf numFmtId="0" fontId="2" fillId="0" borderId="12" xfId="3" applyFill="1" applyBorder="1"/>
    <xf numFmtId="0" fontId="5" fillId="2" borderId="12" xfId="3" applyFont="1" applyFill="1" applyBorder="1" applyAlignment="1">
      <alignment horizontal="center" wrapText="1"/>
    </xf>
    <xf numFmtId="0" fontId="2" fillId="0" borderId="12" xfId="3" applyBorder="1"/>
    <xf numFmtId="0" fontId="4" fillId="0" borderId="12" xfId="3" quotePrefix="1" applyFont="1" applyBorder="1" applyAlignment="1">
      <alignment horizontal="center"/>
    </xf>
    <xf numFmtId="0" fontId="2" fillId="0" borderId="0" xfId="3" applyFont="1" applyFill="1" applyBorder="1"/>
    <xf numFmtId="0" fontId="5" fillId="0" borderId="5" xfId="3" applyFont="1" applyFill="1" applyBorder="1" applyAlignment="1">
      <alignment horizontal="center" wrapText="1"/>
    </xf>
    <xf numFmtId="0" fontId="5" fillId="2" borderId="13" xfId="3" applyFont="1" applyFill="1" applyBorder="1" applyAlignment="1">
      <alignment horizontal="center" wrapText="1"/>
    </xf>
    <xf numFmtId="0" fontId="5" fillId="2" borderId="14" xfId="3" applyFont="1" applyFill="1" applyBorder="1" applyAlignment="1">
      <alignment horizontal="center" wrapText="1"/>
    </xf>
    <xf numFmtId="0" fontId="5" fillId="2" borderId="5" xfId="3" applyFont="1" applyFill="1" applyBorder="1" applyAlignment="1">
      <alignment horizontal="center" wrapText="1"/>
    </xf>
    <xf numFmtId="0" fontId="5" fillId="0" borderId="0" xfId="3" applyFont="1" applyFill="1" applyBorder="1" applyAlignment="1">
      <alignment horizontal="center" wrapText="1"/>
    </xf>
    <xf numFmtId="3" fontId="2" fillId="3" borderId="0" xfId="3" applyNumberFormat="1" applyFill="1"/>
    <xf numFmtId="3" fontId="2" fillId="0" borderId="0" xfId="3" applyNumberFormat="1"/>
    <xf numFmtId="169" fontId="0" fillId="3" borderId="0" xfId="0" applyNumberFormat="1" applyFill="1" applyAlignment="1">
      <alignment horizontal="center"/>
    </xf>
    <xf numFmtId="164" fontId="9" fillId="3" borderId="0" xfId="11" applyNumberFormat="1" applyFont="1" applyFill="1"/>
    <xf numFmtId="170" fontId="2" fillId="0" borderId="0" xfId="3" applyNumberFormat="1" applyFill="1"/>
    <xf numFmtId="169" fontId="2" fillId="0" borderId="0" xfId="3" applyNumberFormat="1" applyFill="1" applyAlignment="1">
      <alignment horizontal="center"/>
    </xf>
    <xf numFmtId="164" fontId="9" fillId="3" borderId="0" xfId="11" applyNumberFormat="1" applyFont="1" applyFill="1" applyBorder="1"/>
    <xf numFmtId="3" fontId="2" fillId="3" borderId="0" xfId="3" applyNumberFormat="1" applyFill="1" applyBorder="1"/>
    <xf numFmtId="170" fontId="10" fillId="0" borderId="0" xfId="3" applyNumberFormat="1" applyFont="1" applyFill="1"/>
    <xf numFmtId="10" fontId="0" fillId="0" borderId="8" xfId="12" applyNumberFormat="1" applyFont="1" applyBorder="1"/>
    <xf numFmtId="2" fontId="3" fillId="0" borderId="0" xfId="3" applyNumberFormat="1" applyFont="1"/>
    <xf numFmtId="2" fontId="4" fillId="0" borderId="0" xfId="3" quotePrefix="1" applyNumberFormat="1" applyFont="1" applyAlignment="1">
      <alignment horizontal="center"/>
    </xf>
    <xf numFmtId="2" fontId="4" fillId="0" borderId="0" xfId="3" quotePrefix="1" applyNumberFormat="1" applyFont="1" applyFill="1" applyAlignment="1">
      <alignment horizontal="center"/>
    </xf>
    <xf numFmtId="2" fontId="4" fillId="0" borderId="0" xfId="3" quotePrefix="1" applyNumberFormat="1" applyFont="1" applyFill="1" applyBorder="1" applyAlignment="1">
      <alignment horizontal="center"/>
    </xf>
    <xf numFmtId="2" fontId="2" fillId="0" borderId="0" xfId="3" applyNumberFormat="1" applyFont="1" applyBorder="1"/>
    <xf numFmtId="2" fontId="2" fillId="0" borderId="0" xfId="3" applyNumberFormat="1" applyFont="1" applyAlignment="1">
      <alignment wrapText="1"/>
    </xf>
    <xf numFmtId="2" fontId="4" fillId="0" borderId="0" xfId="3" quotePrefix="1" applyNumberFormat="1" applyFont="1" applyAlignment="1">
      <alignment horizontal="center" wrapText="1"/>
    </xf>
    <xf numFmtId="2" fontId="2" fillId="0" borderId="0" xfId="3" quotePrefix="1" applyNumberFormat="1" applyFont="1" applyAlignment="1">
      <alignment horizontal="center" vertical="top" wrapText="1"/>
    </xf>
    <xf numFmtId="2" fontId="2" fillId="0" borderId="0" xfId="3" quotePrefix="1" applyNumberFormat="1" applyFont="1" applyBorder="1" applyAlignment="1">
      <alignment horizontal="center" vertical="top" wrapText="1"/>
    </xf>
    <xf numFmtId="2" fontId="2" fillId="0" borderId="0" xfId="3" applyNumberFormat="1" applyFont="1" applyBorder="1" applyAlignment="1">
      <alignment wrapText="1"/>
    </xf>
    <xf numFmtId="2" fontId="2" fillId="0" borderId="0" xfId="3" applyNumberFormat="1" applyFont="1" applyBorder="1" applyAlignment="1">
      <alignment horizontal="center" wrapText="1"/>
    </xf>
    <xf numFmtId="169" fontId="1" fillId="3" borderId="0" xfId="0" applyNumberFormat="1" applyFont="1" applyFill="1" applyAlignment="1">
      <alignment horizontal="center"/>
    </xf>
    <xf numFmtId="169" fontId="1" fillId="3" borderId="0" xfId="0" applyNumberFormat="1" applyFont="1" applyFill="1" applyBorder="1" applyAlignment="1">
      <alignment horizontal="center"/>
    </xf>
    <xf numFmtId="3" fontId="2" fillId="0" borderId="0" xfId="3" applyNumberFormat="1" applyBorder="1"/>
    <xf numFmtId="0" fontId="2" fillId="0" borderId="4" xfId="3" quotePrefix="1" applyFont="1" applyBorder="1" applyAlignment="1">
      <alignment horizontal="center" wrapText="1"/>
    </xf>
    <xf numFmtId="0" fontId="2" fillId="0" borderId="5" xfId="3" applyFont="1" applyFill="1" applyBorder="1" applyAlignment="1">
      <alignment horizontal="center" wrapText="1"/>
    </xf>
    <xf numFmtId="0" fontId="2" fillId="0" borderId="8" xfId="3" applyFill="1" applyBorder="1"/>
    <xf numFmtId="3" fontId="2" fillId="0" borderId="8" xfId="3" applyNumberFormat="1" applyFill="1" applyBorder="1"/>
    <xf numFmtId="3" fontId="2" fillId="0" borderId="0" xfId="3" applyNumberFormat="1" applyFont="1"/>
    <xf numFmtId="0" fontId="2" fillId="0" borderId="0" xfId="3" quotePrefix="1" applyFont="1" applyFill="1" applyAlignment="1">
      <alignment horizontal="center" vertical="center" wrapText="1"/>
    </xf>
    <xf numFmtId="0" fontId="11" fillId="0" borderId="0" xfId="3" applyFont="1" applyFill="1" applyAlignment="1">
      <alignment horizontal="center"/>
    </xf>
    <xf numFmtId="9" fontId="2" fillId="0" borderId="0" xfId="2" applyFont="1" applyFill="1"/>
    <xf numFmtId="0" fontId="12" fillId="0" borderId="0" xfId="3" applyFont="1" applyFill="1" applyAlignment="1">
      <alignment horizontal="center"/>
    </xf>
    <xf numFmtId="0" fontId="2" fillId="0" borderId="11" xfId="3" applyFont="1" applyFill="1" applyBorder="1" applyAlignment="1">
      <alignment horizontal="center"/>
    </xf>
    <xf numFmtId="0" fontId="2" fillId="0" borderId="5" xfId="3" quotePrefix="1" applyFont="1" applyFill="1" applyBorder="1" applyAlignment="1">
      <alignment horizontal="center" wrapText="1"/>
    </xf>
    <xf numFmtId="0" fontId="2" fillId="0" borderId="0" xfId="3" applyFont="1" applyFill="1" applyAlignment="1">
      <alignment horizontal="center" wrapText="1"/>
    </xf>
    <xf numFmtId="0" fontId="2" fillId="0" borderId="0" xfId="3" applyFont="1" applyFill="1" applyAlignment="1">
      <alignment horizontal="left"/>
    </xf>
    <xf numFmtId="0" fontId="13" fillId="0" borderId="0" xfId="0" applyFont="1"/>
    <xf numFmtId="0" fontId="14" fillId="0" borderId="0" xfId="0" applyFont="1"/>
    <xf numFmtId="0" fontId="2" fillId="0" borderId="4" xfId="3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68" fontId="2" fillId="0" borderId="10" xfId="3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" xfId="3" applyFont="1" applyFill="1" applyBorder="1" applyAlignment="1">
      <alignment horizontal="center"/>
    </xf>
    <xf numFmtId="0" fontId="2" fillId="0" borderId="2" xfId="3" applyFont="1" applyFill="1" applyBorder="1" applyAlignment="1">
      <alignment horizontal="center"/>
    </xf>
    <xf numFmtId="0" fontId="2" fillId="0" borderId="3" xfId="3" applyFont="1" applyFill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</cellXfs>
  <cellStyles count="13">
    <cellStyle name="Comma" xfId="1" builtinId="3"/>
    <cellStyle name="Comma 8" xfId="11"/>
    <cellStyle name="Normal" xfId="0" builtinId="0"/>
    <cellStyle name="Normal 12" xfId="6"/>
    <cellStyle name="Normal 13" xfId="8"/>
    <cellStyle name="Normal 14" xfId="7"/>
    <cellStyle name="Normal 15" xfId="10"/>
    <cellStyle name="Normal 16" xfId="9"/>
    <cellStyle name="Normal 2 7" xfId="4"/>
    <cellStyle name="Normal 8" xfId="3"/>
    <cellStyle name="Normal_Rate-Design" xfId="5"/>
    <cellStyle name="Percent" xfId="2" builtinId="5"/>
    <cellStyle name="Percent 3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8"/>
  <sheetViews>
    <sheetView tabSelected="1" zoomScaleNormal="100" workbookViewId="0"/>
  </sheetViews>
  <sheetFormatPr defaultRowHeight="15" x14ac:dyDescent="0.25"/>
  <sheetData>
    <row r="4" spans="3:4" ht="31.5" x14ac:dyDescent="0.5">
      <c r="D4" s="178" t="s">
        <v>199</v>
      </c>
    </row>
    <row r="8" spans="3:4" ht="18.75" x14ac:dyDescent="0.3">
      <c r="C8" s="177" t="s">
        <v>200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6"/>
  <sheetViews>
    <sheetView topLeftCell="A103" zoomScale="90" zoomScaleNormal="90" workbookViewId="0"/>
  </sheetViews>
  <sheetFormatPr defaultColWidth="9.140625" defaultRowHeight="12.75" x14ac:dyDescent="0.2"/>
  <cols>
    <col min="1" max="1" width="5.42578125" style="5" customWidth="1"/>
    <col min="2" max="2" width="18.5703125" style="5" customWidth="1"/>
    <col min="3" max="12" width="15.7109375" style="5" customWidth="1"/>
    <col min="13" max="13" width="15.7109375" style="4" customWidth="1"/>
    <col min="14" max="14" width="15.7109375" style="5" customWidth="1"/>
    <col min="15" max="16384" width="9.140625" style="5"/>
  </cols>
  <sheetData>
    <row r="1" spans="1:15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</row>
    <row r="2" spans="1:15" ht="14.2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3"/>
      <c r="L2" s="3"/>
    </row>
    <row r="3" spans="1:15" x14ac:dyDescent="0.2">
      <c r="E3" s="6" t="s">
        <v>1</v>
      </c>
      <c r="K3" s="7"/>
      <c r="L3" s="7"/>
    </row>
    <row r="4" spans="1:15" x14ac:dyDescent="0.2">
      <c r="C4" s="8" t="s">
        <v>2</v>
      </c>
      <c r="D4" s="9">
        <v>0</v>
      </c>
      <c r="E4" s="10" t="s">
        <v>3</v>
      </c>
      <c r="G4" s="11" t="s">
        <v>4</v>
      </c>
      <c r="H4" s="12"/>
      <c r="J4" s="13"/>
      <c r="K4" s="7"/>
      <c r="L4" s="7"/>
    </row>
    <row r="5" spans="1:15" x14ac:dyDescent="0.2">
      <c r="C5" s="8"/>
      <c r="D5" s="14"/>
      <c r="E5" s="10"/>
      <c r="K5" s="7"/>
      <c r="L5" s="7"/>
    </row>
    <row r="6" spans="1:15" ht="15.75" x14ac:dyDescent="0.25">
      <c r="B6" s="1" t="s">
        <v>5</v>
      </c>
      <c r="D6" s="8"/>
      <c r="E6" s="14"/>
      <c r="F6" s="10"/>
      <c r="K6" s="7"/>
      <c r="L6" s="7"/>
    </row>
    <row r="7" spans="1:15" x14ac:dyDescent="0.2">
      <c r="C7" s="15" t="s">
        <v>6</v>
      </c>
      <c r="D7" s="15" t="s">
        <v>7</v>
      </c>
      <c r="E7" s="15" t="s">
        <v>8</v>
      </c>
      <c r="F7" s="119" t="s">
        <v>9</v>
      </c>
      <c r="G7" s="119" t="s">
        <v>10</v>
      </c>
      <c r="H7" s="119" t="s">
        <v>11</v>
      </c>
      <c r="I7" s="119" t="s">
        <v>12</v>
      </c>
      <c r="J7" s="119" t="s">
        <v>13</v>
      </c>
      <c r="K7" s="119" t="s">
        <v>14</v>
      </c>
      <c r="L7" s="119" t="s">
        <v>15</v>
      </c>
      <c r="M7" s="119" t="s">
        <v>16</v>
      </c>
      <c r="N7" s="6" t="s">
        <v>166</v>
      </c>
      <c r="O7" s="6" t="s">
        <v>167</v>
      </c>
    </row>
    <row r="8" spans="1:15" x14ac:dyDescent="0.2">
      <c r="C8" s="90" t="s">
        <v>17</v>
      </c>
      <c r="D8" s="13"/>
      <c r="E8" s="90" t="s">
        <v>18</v>
      </c>
      <c r="F8" s="90" t="s">
        <v>19</v>
      </c>
      <c r="G8" s="90" t="s">
        <v>174</v>
      </c>
      <c r="H8" s="90" t="s">
        <v>175</v>
      </c>
      <c r="I8" s="90" t="s">
        <v>170</v>
      </c>
      <c r="J8" s="13"/>
      <c r="K8" s="13"/>
      <c r="L8" s="13"/>
    </row>
    <row r="9" spans="1:15" s="19" customFormat="1" ht="15" x14ac:dyDescent="0.25">
      <c r="A9" s="17"/>
      <c r="B9" s="17"/>
      <c r="C9" s="15"/>
      <c r="D9" s="18"/>
      <c r="E9" s="184" t="s">
        <v>20</v>
      </c>
      <c r="F9" s="185"/>
      <c r="G9" s="185"/>
      <c r="H9" s="187"/>
      <c r="I9" s="188"/>
      <c r="J9" s="170"/>
      <c r="K9" s="170"/>
      <c r="L9" s="90" t="s">
        <v>173</v>
      </c>
      <c r="M9" s="90" t="s">
        <v>173</v>
      </c>
      <c r="N9" s="90" t="s">
        <v>173</v>
      </c>
    </row>
    <row r="10" spans="1:15" s="24" customFormat="1" ht="53.25" customHeight="1" x14ac:dyDescent="0.25">
      <c r="A10" s="20"/>
      <c r="B10" s="20"/>
      <c r="C10" s="21"/>
      <c r="D10" s="164" t="s">
        <v>21</v>
      </c>
      <c r="E10" s="165" t="s">
        <v>177</v>
      </c>
      <c r="F10" s="175" t="s">
        <v>168</v>
      </c>
      <c r="G10" s="165" t="s">
        <v>22</v>
      </c>
      <c r="H10" s="165" t="s">
        <v>23</v>
      </c>
      <c r="I10" s="174" t="s">
        <v>165</v>
      </c>
      <c r="J10" s="22" t="s">
        <v>178</v>
      </c>
      <c r="K10" s="22" t="s">
        <v>179</v>
      </c>
      <c r="L10" s="179" t="s">
        <v>24</v>
      </c>
      <c r="M10" s="180"/>
      <c r="N10" s="181"/>
      <c r="O10" s="23"/>
    </row>
    <row r="11" spans="1:15" s="19" customFormat="1" ht="55.15" customHeight="1" x14ac:dyDescent="0.2">
      <c r="A11" s="6" t="s">
        <v>25</v>
      </c>
      <c r="B11" s="25" t="s">
        <v>26</v>
      </c>
      <c r="C11" s="26" t="s">
        <v>27</v>
      </c>
      <c r="D11" s="27" t="s">
        <v>28</v>
      </c>
      <c r="E11" s="28" t="s">
        <v>29</v>
      </c>
      <c r="F11" s="28" t="s">
        <v>180</v>
      </c>
      <c r="G11" s="25" t="s">
        <v>30</v>
      </c>
      <c r="H11" s="25" t="s">
        <v>31</v>
      </c>
      <c r="I11" s="25" t="s">
        <v>169</v>
      </c>
      <c r="J11" s="29" t="s">
        <v>32</v>
      </c>
      <c r="K11" s="30" t="s">
        <v>33</v>
      </c>
      <c r="L11" s="28" t="s">
        <v>29</v>
      </c>
      <c r="M11" s="25" t="s">
        <v>30</v>
      </c>
      <c r="N11" s="25" t="s">
        <v>31</v>
      </c>
      <c r="O11" s="25" t="s">
        <v>34</v>
      </c>
    </row>
    <row r="12" spans="1:15" s="13" customFormat="1" x14ac:dyDescent="0.2">
      <c r="A12" s="31" t="s">
        <v>35</v>
      </c>
      <c r="B12" s="32" t="s">
        <v>36</v>
      </c>
      <c r="C12" s="33" t="e">
        <f>K107</f>
        <v>#DIV/0!</v>
      </c>
      <c r="D12" s="14" t="e">
        <f>$D$4*C12</f>
        <v>#DIV/0!</v>
      </c>
      <c r="E12" s="34"/>
      <c r="F12" s="113"/>
      <c r="G12" s="35"/>
      <c r="H12" s="36"/>
      <c r="I12" s="70">
        <f>E12-F12</f>
        <v>0</v>
      </c>
      <c r="J12" s="37" t="e">
        <f>D12/(I12*10^6)</f>
        <v>#DIV/0!</v>
      </c>
      <c r="K12" s="38"/>
      <c r="M12" s="7"/>
      <c r="N12" s="5"/>
      <c r="O12" s="4"/>
    </row>
    <row r="13" spans="1:15" s="13" customFormat="1" ht="13.5" thickBot="1" x14ac:dyDescent="0.25">
      <c r="A13" s="31" t="s">
        <v>37</v>
      </c>
      <c r="B13" s="32" t="s">
        <v>38</v>
      </c>
      <c r="C13" s="33" t="e">
        <f>K108</f>
        <v>#DIV/0!</v>
      </c>
      <c r="D13" s="14" t="e">
        <f t="shared" ref="D13:D26" si="0">$D$4*C13</f>
        <v>#DIV/0!</v>
      </c>
      <c r="E13" s="34"/>
      <c r="F13" s="113"/>
      <c r="G13" s="35"/>
      <c r="H13" s="36"/>
      <c r="I13" s="70">
        <f t="shared" ref="I13:I27" si="1">E13-F13</f>
        <v>0</v>
      </c>
      <c r="J13" s="37" t="e">
        <f>D13/(I13*10^6)</f>
        <v>#DIV/0!</v>
      </c>
      <c r="K13" s="38"/>
      <c r="L13" s="39"/>
      <c r="M13" s="40"/>
      <c r="N13" s="41"/>
      <c r="O13" s="4"/>
    </row>
    <row r="14" spans="1:15" s="13" customFormat="1" ht="15.75" thickBot="1" x14ac:dyDescent="0.3">
      <c r="A14" s="31" t="s">
        <v>39</v>
      </c>
      <c r="B14" s="32" t="s">
        <v>40</v>
      </c>
      <c r="C14" s="42"/>
      <c r="D14" s="42"/>
      <c r="E14" s="43"/>
      <c r="F14" s="113"/>
      <c r="G14" s="44"/>
      <c r="H14" s="44"/>
      <c r="I14" s="70">
        <f t="shared" si="1"/>
        <v>0</v>
      </c>
      <c r="J14" s="45"/>
      <c r="K14" s="46" t="e">
        <f>M14</f>
        <v>#DIV/0!</v>
      </c>
      <c r="L14" s="47" t="e">
        <f>J13*L13*10^6</f>
        <v>#DIV/0!</v>
      </c>
      <c r="M14" s="182" t="e">
        <f>L14/((M13+N13)*10^3)</f>
        <v>#DIV/0!</v>
      </c>
      <c r="N14" s="183"/>
      <c r="O14" s="173" t="s">
        <v>176</v>
      </c>
    </row>
    <row r="15" spans="1:15" s="13" customFormat="1" x14ac:dyDescent="0.2">
      <c r="A15" s="31" t="s">
        <v>41</v>
      </c>
      <c r="B15" s="32" t="s">
        <v>42</v>
      </c>
      <c r="C15" s="33" t="e">
        <f t="shared" ref="C15:C23" si="2">K109</f>
        <v>#DIV/0!</v>
      </c>
      <c r="D15" s="14" t="e">
        <f t="shared" si="0"/>
        <v>#DIV/0!</v>
      </c>
      <c r="E15" s="34"/>
      <c r="F15" s="113"/>
      <c r="G15" s="35"/>
      <c r="H15" s="36"/>
      <c r="I15" s="70">
        <f t="shared" si="1"/>
        <v>0</v>
      </c>
      <c r="J15" s="37" t="e">
        <f>D15/(I15*10^6)</f>
        <v>#DIV/0!</v>
      </c>
      <c r="K15" s="38"/>
      <c r="M15" s="7"/>
      <c r="N15" s="5"/>
      <c r="O15" s="4"/>
    </row>
    <row r="16" spans="1:15" s="13" customFormat="1" x14ac:dyDescent="0.2">
      <c r="A16" s="31" t="s">
        <v>43</v>
      </c>
      <c r="B16" s="32" t="s">
        <v>44</v>
      </c>
      <c r="C16" s="33" t="e">
        <f t="shared" si="2"/>
        <v>#DIV/0!</v>
      </c>
      <c r="D16" s="14" t="e">
        <f t="shared" si="0"/>
        <v>#DIV/0!</v>
      </c>
      <c r="E16" s="34"/>
      <c r="F16" s="113"/>
      <c r="G16" s="35"/>
      <c r="H16" s="36"/>
      <c r="I16" s="70">
        <f t="shared" si="1"/>
        <v>0</v>
      </c>
      <c r="J16" s="38"/>
      <c r="K16" s="48" t="e">
        <f t="shared" ref="K16:K25" si="3">D16/((H16+G16)*10^3)</f>
        <v>#DIV/0!</v>
      </c>
      <c r="M16" s="7"/>
      <c r="N16" s="49"/>
      <c r="O16" s="4"/>
    </row>
    <row r="17" spans="1:15" s="13" customFormat="1" x14ac:dyDescent="0.2">
      <c r="A17" s="31" t="s">
        <v>45</v>
      </c>
      <c r="B17" s="32" t="s">
        <v>46</v>
      </c>
      <c r="C17" s="33" t="e">
        <f t="shared" si="2"/>
        <v>#DIV/0!</v>
      </c>
      <c r="D17" s="14" t="e">
        <f t="shared" si="0"/>
        <v>#DIV/0!</v>
      </c>
      <c r="E17" s="34"/>
      <c r="F17" s="113"/>
      <c r="G17" s="35"/>
      <c r="H17" s="36"/>
      <c r="I17" s="70">
        <f t="shared" si="1"/>
        <v>0</v>
      </c>
      <c r="J17" s="38"/>
      <c r="K17" s="48" t="e">
        <f t="shared" si="3"/>
        <v>#DIV/0!</v>
      </c>
      <c r="M17" s="7"/>
      <c r="N17" s="49"/>
      <c r="O17" s="4"/>
    </row>
    <row r="18" spans="1:15" s="13" customFormat="1" x14ac:dyDescent="0.2">
      <c r="A18" s="31" t="s">
        <v>47</v>
      </c>
      <c r="B18" s="32" t="s">
        <v>48</v>
      </c>
      <c r="C18" s="33" t="e">
        <f t="shared" si="2"/>
        <v>#DIV/0!</v>
      </c>
      <c r="D18" s="14" t="e">
        <f t="shared" si="0"/>
        <v>#DIV/0!</v>
      </c>
      <c r="E18" s="50"/>
      <c r="F18" s="113"/>
      <c r="G18" s="51"/>
      <c r="H18" s="52"/>
      <c r="I18" s="70">
        <f t="shared" si="1"/>
        <v>0</v>
      </c>
      <c r="J18" s="38"/>
      <c r="K18" s="48" t="e">
        <f t="shared" si="3"/>
        <v>#DIV/0!</v>
      </c>
      <c r="M18" s="7"/>
      <c r="N18" s="49"/>
      <c r="O18" s="4"/>
    </row>
    <row r="19" spans="1:15" s="13" customFormat="1" x14ac:dyDescent="0.2">
      <c r="A19" s="31" t="s">
        <v>49</v>
      </c>
      <c r="B19" s="32" t="s">
        <v>50</v>
      </c>
      <c r="C19" s="33" t="e">
        <f t="shared" si="2"/>
        <v>#DIV/0!</v>
      </c>
      <c r="D19" s="14" t="e">
        <f t="shared" si="0"/>
        <v>#DIV/0!</v>
      </c>
      <c r="E19" s="50"/>
      <c r="F19" s="113"/>
      <c r="G19" s="51"/>
      <c r="H19" s="52"/>
      <c r="I19" s="70">
        <f t="shared" si="1"/>
        <v>0</v>
      </c>
      <c r="J19" s="38"/>
      <c r="K19" s="48" t="e">
        <f t="shared" si="3"/>
        <v>#DIV/0!</v>
      </c>
      <c r="M19" s="7"/>
      <c r="N19" s="49"/>
      <c r="O19" s="4"/>
    </row>
    <row r="20" spans="1:15" s="13" customFormat="1" x14ac:dyDescent="0.2">
      <c r="A20" s="31" t="s">
        <v>51</v>
      </c>
      <c r="B20" s="32" t="s">
        <v>52</v>
      </c>
      <c r="C20" s="33" t="e">
        <f t="shared" si="2"/>
        <v>#DIV/0!</v>
      </c>
      <c r="D20" s="14" t="e">
        <f t="shared" si="0"/>
        <v>#DIV/0!</v>
      </c>
      <c r="E20" s="50"/>
      <c r="F20" s="113"/>
      <c r="G20" s="51"/>
      <c r="H20" s="52"/>
      <c r="I20" s="70">
        <f t="shared" si="1"/>
        <v>0</v>
      </c>
      <c r="J20" s="38"/>
      <c r="K20" s="48" t="e">
        <f t="shared" si="3"/>
        <v>#DIV/0!</v>
      </c>
      <c r="M20" s="53"/>
      <c r="N20" s="54"/>
      <c r="O20" s="4"/>
    </row>
    <row r="21" spans="1:15" s="13" customFormat="1" x14ac:dyDescent="0.2">
      <c r="A21" s="31" t="s">
        <v>53</v>
      </c>
      <c r="B21" s="32" t="s">
        <v>54</v>
      </c>
      <c r="C21" s="33" t="e">
        <f t="shared" si="2"/>
        <v>#DIV/0!</v>
      </c>
      <c r="D21" s="14" t="e">
        <f t="shared" si="0"/>
        <v>#DIV/0!</v>
      </c>
      <c r="E21" s="51"/>
      <c r="F21" s="113"/>
      <c r="G21" s="51"/>
      <c r="H21" s="52"/>
      <c r="I21" s="70">
        <f t="shared" si="1"/>
        <v>0</v>
      </c>
      <c r="J21" s="38"/>
      <c r="K21" s="48" t="e">
        <f t="shared" si="3"/>
        <v>#DIV/0!</v>
      </c>
      <c r="M21" s="55"/>
      <c r="N21" s="56"/>
      <c r="O21" s="4"/>
    </row>
    <row r="22" spans="1:15" s="13" customFormat="1" x14ac:dyDescent="0.2">
      <c r="A22" s="31" t="s">
        <v>55</v>
      </c>
      <c r="B22" s="32" t="s">
        <v>56</v>
      </c>
      <c r="C22" s="33" t="e">
        <f t="shared" si="2"/>
        <v>#DIV/0!</v>
      </c>
      <c r="D22" s="14" t="e">
        <f t="shared" si="0"/>
        <v>#DIV/0!</v>
      </c>
      <c r="E22" s="51"/>
      <c r="F22" s="113"/>
      <c r="G22" s="51"/>
      <c r="H22" s="52"/>
      <c r="I22" s="70">
        <f t="shared" si="1"/>
        <v>0</v>
      </c>
      <c r="J22" s="38"/>
      <c r="K22" s="48" t="e">
        <f t="shared" si="3"/>
        <v>#DIV/0!</v>
      </c>
      <c r="M22" s="55"/>
      <c r="N22" s="56"/>
      <c r="O22" s="4"/>
    </row>
    <row r="23" spans="1:15" s="13" customFormat="1" x14ac:dyDescent="0.2">
      <c r="A23" s="31" t="s">
        <v>57</v>
      </c>
      <c r="B23" s="32" t="s">
        <v>58</v>
      </c>
      <c r="C23" s="33" t="e">
        <f t="shared" si="2"/>
        <v>#DIV/0!</v>
      </c>
      <c r="D23" s="14" t="e">
        <f t="shared" si="0"/>
        <v>#DIV/0!</v>
      </c>
      <c r="E23" s="51"/>
      <c r="F23" s="113"/>
      <c r="G23" s="51"/>
      <c r="H23" s="52"/>
      <c r="I23" s="70">
        <f t="shared" si="1"/>
        <v>0</v>
      </c>
      <c r="J23" s="38"/>
      <c r="K23" s="48" t="e">
        <f t="shared" si="3"/>
        <v>#DIV/0!</v>
      </c>
      <c r="M23" s="53"/>
      <c r="N23" s="54"/>
      <c r="O23" s="4"/>
    </row>
    <row r="24" spans="1:15" s="13" customFormat="1" x14ac:dyDescent="0.2">
      <c r="A24" s="31" t="s">
        <v>59</v>
      </c>
      <c r="B24" s="32" t="s">
        <v>60</v>
      </c>
      <c r="C24" s="33" t="e">
        <f>K118</f>
        <v>#DIV/0!</v>
      </c>
      <c r="D24" s="14" t="e">
        <f t="shared" si="0"/>
        <v>#DIV/0!</v>
      </c>
      <c r="E24" s="34"/>
      <c r="F24" s="113"/>
      <c r="G24" s="34"/>
      <c r="H24" s="34"/>
      <c r="I24" s="70">
        <f t="shared" si="1"/>
        <v>0</v>
      </c>
      <c r="J24" s="38"/>
      <c r="K24" s="48" t="e">
        <f t="shared" si="3"/>
        <v>#DIV/0!</v>
      </c>
      <c r="M24" s="57"/>
      <c r="N24" s="57"/>
      <c r="O24" s="58"/>
    </row>
    <row r="25" spans="1:15" s="13" customFormat="1" x14ac:dyDescent="0.2">
      <c r="A25" s="31" t="s">
        <v>61</v>
      </c>
      <c r="B25" s="32" t="s">
        <v>62</v>
      </c>
      <c r="C25" s="33" t="e">
        <f>K119</f>
        <v>#DIV/0!</v>
      </c>
      <c r="D25" s="14" t="e">
        <f t="shared" si="0"/>
        <v>#DIV/0!</v>
      </c>
      <c r="E25" s="34"/>
      <c r="F25" s="113"/>
      <c r="G25" s="34"/>
      <c r="H25" s="34"/>
      <c r="I25" s="70">
        <f t="shared" si="1"/>
        <v>0</v>
      </c>
      <c r="J25" s="38"/>
      <c r="K25" s="48" t="e">
        <f t="shared" si="3"/>
        <v>#DIV/0!</v>
      </c>
      <c r="L25" s="49"/>
      <c r="M25" s="5"/>
      <c r="N25" s="59"/>
      <c r="O25" s="4"/>
    </row>
    <row r="26" spans="1:15" s="13" customFormat="1" x14ac:dyDescent="0.2">
      <c r="A26" s="31" t="s">
        <v>63</v>
      </c>
      <c r="B26" s="32" t="s">
        <v>64</v>
      </c>
      <c r="C26" s="33" t="e">
        <f>K120</f>
        <v>#DIV/0!</v>
      </c>
      <c r="D26" s="60" t="e">
        <f t="shared" si="0"/>
        <v>#DIV/0!</v>
      </c>
      <c r="E26" s="34"/>
      <c r="F26" s="113"/>
      <c r="G26" s="35"/>
      <c r="H26" s="36"/>
      <c r="I26" s="70">
        <f t="shared" si="1"/>
        <v>0</v>
      </c>
      <c r="J26" s="37" t="e">
        <f>D26/(I26*10^6)</f>
        <v>#DIV/0!</v>
      </c>
      <c r="K26" s="38"/>
      <c r="L26" s="5"/>
      <c r="M26" s="5"/>
      <c r="N26" s="59"/>
      <c r="O26" s="4"/>
    </row>
    <row r="27" spans="1:15" s="13" customFormat="1" x14ac:dyDescent="0.2">
      <c r="A27" s="31" t="s">
        <v>65</v>
      </c>
      <c r="B27" s="61" t="s">
        <v>66</v>
      </c>
      <c r="C27" s="33"/>
      <c r="D27" s="60"/>
      <c r="E27" s="62"/>
      <c r="F27" s="113"/>
      <c r="G27" s="63"/>
      <c r="H27" s="64"/>
      <c r="I27" s="70">
        <f t="shared" si="1"/>
        <v>0</v>
      </c>
      <c r="J27" s="37"/>
      <c r="K27" s="38"/>
      <c r="L27" s="5"/>
      <c r="M27" s="5"/>
      <c r="N27" s="59"/>
      <c r="O27" s="4"/>
    </row>
    <row r="28" spans="1:15" s="13" customFormat="1" x14ac:dyDescent="0.2">
      <c r="A28" s="31">
        <v>2</v>
      </c>
      <c r="B28" s="65" t="s">
        <v>67</v>
      </c>
      <c r="C28" s="66" t="e">
        <f t="shared" ref="C28:I28" si="4">SUM(C12:C27)</f>
        <v>#DIV/0!</v>
      </c>
      <c r="D28" s="67" t="e">
        <f t="shared" si="4"/>
        <v>#DIV/0!</v>
      </c>
      <c r="E28" s="68">
        <f t="shared" si="4"/>
        <v>0</v>
      </c>
      <c r="F28" s="166">
        <f t="shared" si="4"/>
        <v>0</v>
      </c>
      <c r="G28" s="68">
        <f t="shared" si="4"/>
        <v>0</v>
      </c>
      <c r="H28" s="68">
        <f t="shared" si="4"/>
        <v>0</v>
      </c>
      <c r="I28" s="167">
        <f t="shared" si="4"/>
        <v>0</v>
      </c>
      <c r="J28" s="69"/>
      <c r="K28" s="5"/>
      <c r="L28" s="5"/>
      <c r="M28" s="5"/>
      <c r="N28" s="5"/>
      <c r="O28" s="4"/>
    </row>
    <row r="29" spans="1:15" s="13" customFormat="1" x14ac:dyDescent="0.2">
      <c r="A29" s="31">
        <f>A28+1</f>
        <v>3</v>
      </c>
      <c r="B29" s="5"/>
      <c r="C29" s="5"/>
      <c r="D29" s="5"/>
      <c r="E29" s="5"/>
      <c r="F29" s="5"/>
      <c r="G29" s="5"/>
      <c r="H29" s="5"/>
      <c r="I29" s="5"/>
      <c r="J29" s="70"/>
      <c r="K29" s="70"/>
      <c r="M29" s="4"/>
    </row>
    <row r="30" spans="1:15" s="13" customFormat="1" x14ac:dyDescent="0.2">
      <c r="A30" s="31">
        <f t="shared" ref="A30:A34" si="5">A29+1</f>
        <v>4</v>
      </c>
      <c r="B30" s="5"/>
      <c r="C30" s="5"/>
      <c r="D30" s="5"/>
      <c r="E30" s="5"/>
      <c r="G30" s="171"/>
      <c r="I30" s="119"/>
      <c r="J30" s="71"/>
      <c r="K30" s="71"/>
      <c r="L30" s="71"/>
      <c r="M30" s="4"/>
    </row>
    <row r="31" spans="1:15" s="13" customFormat="1" ht="15.75" x14ac:dyDescent="0.25">
      <c r="A31" s="31">
        <f t="shared" si="5"/>
        <v>5</v>
      </c>
      <c r="B31" s="1" t="s">
        <v>68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4"/>
    </row>
    <row r="32" spans="1:15" s="13" customFormat="1" x14ac:dyDescent="0.2">
      <c r="A32" s="31">
        <f t="shared" si="5"/>
        <v>6</v>
      </c>
      <c r="B32" s="5"/>
      <c r="C32" s="15" t="s">
        <v>6</v>
      </c>
      <c r="D32" s="15" t="s">
        <v>7</v>
      </c>
      <c r="E32" s="15" t="s">
        <v>8</v>
      </c>
      <c r="F32" s="15" t="s">
        <v>9</v>
      </c>
      <c r="G32" s="15" t="s">
        <v>10</v>
      </c>
      <c r="H32" s="15" t="s">
        <v>11</v>
      </c>
      <c r="I32" s="15" t="s">
        <v>12</v>
      </c>
      <c r="K32" s="5"/>
      <c r="M32" s="4"/>
    </row>
    <row r="33" spans="1:13" s="24" customFormat="1" ht="25.5" x14ac:dyDescent="0.2">
      <c r="A33" s="31">
        <f t="shared" si="5"/>
        <v>7</v>
      </c>
      <c r="B33" s="20"/>
      <c r="C33" s="72" t="s">
        <v>69</v>
      </c>
      <c r="D33" s="73" t="s">
        <v>70</v>
      </c>
      <c r="E33" s="73" t="s">
        <v>71</v>
      </c>
      <c r="F33" s="73" t="s">
        <v>72</v>
      </c>
      <c r="G33" s="73" t="s">
        <v>73</v>
      </c>
      <c r="H33" s="73" t="s">
        <v>181</v>
      </c>
      <c r="I33" s="73" t="s">
        <v>74</v>
      </c>
      <c r="K33" s="20"/>
      <c r="M33" s="23"/>
    </row>
    <row r="34" spans="1:13" s="13" customFormat="1" x14ac:dyDescent="0.2">
      <c r="A34" s="31">
        <f t="shared" si="5"/>
        <v>8</v>
      </c>
      <c r="B34" s="5"/>
      <c r="C34" s="15"/>
      <c r="D34" s="15"/>
      <c r="E34" s="15"/>
      <c r="F34" s="15"/>
      <c r="G34" s="15"/>
      <c r="H34" s="15"/>
      <c r="I34" s="74"/>
      <c r="K34" s="5"/>
      <c r="M34" s="4"/>
    </row>
    <row r="35" spans="1:13" s="78" customFormat="1" ht="51" x14ac:dyDescent="0.2">
      <c r="A35" s="31">
        <v>9</v>
      </c>
      <c r="B35" s="75" t="s">
        <v>26</v>
      </c>
      <c r="C35" s="30" t="s">
        <v>28</v>
      </c>
      <c r="D35" s="76" t="s">
        <v>75</v>
      </c>
      <c r="E35" s="76" t="s">
        <v>76</v>
      </c>
      <c r="F35" s="77" t="s">
        <v>77</v>
      </c>
      <c r="G35" s="77" t="s">
        <v>78</v>
      </c>
      <c r="H35" s="77" t="s">
        <v>31</v>
      </c>
      <c r="I35" s="77" t="s">
        <v>79</v>
      </c>
      <c r="M35" s="79"/>
    </row>
    <row r="36" spans="1:13" s="84" customFormat="1" ht="15" x14ac:dyDescent="0.25">
      <c r="A36" s="80" t="s">
        <v>80</v>
      </c>
      <c r="B36" s="81" t="s">
        <v>54</v>
      </c>
      <c r="C36" s="82" t="e">
        <f>D21</f>
        <v>#DIV/0!</v>
      </c>
      <c r="D36" s="83">
        <f t="shared" ref="D36:E38" si="6">E130</f>
        <v>0</v>
      </c>
      <c r="E36" s="83" t="e">
        <f t="shared" si="6"/>
        <v>#DIV/0!</v>
      </c>
      <c r="F36" s="84" t="e">
        <f>D36/E36</f>
        <v>#DIV/0!</v>
      </c>
      <c r="G36" s="82" t="e">
        <f>C36*F36</f>
        <v>#DIV/0!</v>
      </c>
      <c r="H36" s="85">
        <f>H21</f>
        <v>0</v>
      </c>
      <c r="I36" s="84" t="e">
        <f>G36/H36/10^3</f>
        <v>#DIV/0!</v>
      </c>
      <c r="M36" s="86"/>
    </row>
    <row r="37" spans="1:13" s="84" customFormat="1" ht="15" x14ac:dyDescent="0.25">
      <c r="A37" s="80" t="s">
        <v>81</v>
      </c>
      <c r="B37" s="81" t="s">
        <v>56</v>
      </c>
      <c r="C37" s="82" t="e">
        <f>D22</f>
        <v>#DIV/0!</v>
      </c>
      <c r="D37" s="83">
        <f t="shared" si="6"/>
        <v>0</v>
      </c>
      <c r="E37" s="83" t="e">
        <f t="shared" si="6"/>
        <v>#DIV/0!</v>
      </c>
      <c r="F37" s="84" t="e">
        <f>D37/E37</f>
        <v>#DIV/0!</v>
      </c>
      <c r="G37" s="82" t="e">
        <f>C37*F37</f>
        <v>#DIV/0!</v>
      </c>
      <c r="H37" s="85">
        <f>H22</f>
        <v>0</v>
      </c>
      <c r="I37" s="84" t="e">
        <f>G37/H37/10^3</f>
        <v>#DIV/0!</v>
      </c>
      <c r="M37" s="86"/>
    </row>
    <row r="38" spans="1:13" s="84" customFormat="1" ht="15" x14ac:dyDescent="0.25">
      <c r="A38" s="80" t="s">
        <v>82</v>
      </c>
      <c r="B38" s="81" t="s">
        <v>58</v>
      </c>
      <c r="C38" s="82" t="e">
        <f>D23</f>
        <v>#DIV/0!</v>
      </c>
      <c r="D38" s="83">
        <f t="shared" si="6"/>
        <v>0</v>
      </c>
      <c r="E38" s="83" t="e">
        <f t="shared" si="6"/>
        <v>#DIV/0!</v>
      </c>
      <c r="F38" s="84" t="e">
        <f>D38/E38</f>
        <v>#DIV/0!</v>
      </c>
      <c r="G38" s="82" t="e">
        <f>C38*F38</f>
        <v>#DIV/0!</v>
      </c>
      <c r="H38" s="85">
        <f>H23</f>
        <v>0</v>
      </c>
      <c r="I38" s="84" t="e">
        <f>G38/H38/10^3</f>
        <v>#DIV/0!</v>
      </c>
      <c r="M38" s="86"/>
    </row>
    <row r="39" spans="1:13" s="13" customFormat="1" x14ac:dyDescent="0.2">
      <c r="A39" s="80" t="s">
        <v>83</v>
      </c>
      <c r="B39" s="61" t="s">
        <v>66</v>
      </c>
      <c r="C39" s="15"/>
      <c r="D39" s="15"/>
      <c r="E39" s="15"/>
      <c r="F39" s="15"/>
      <c r="G39" s="15"/>
      <c r="H39" s="15"/>
      <c r="I39" s="74"/>
      <c r="K39" s="5"/>
      <c r="M39" s="4"/>
    </row>
    <row r="40" spans="1:13" s="13" customFormat="1" x14ac:dyDescent="0.2">
      <c r="A40" s="31">
        <v>10</v>
      </c>
      <c r="B40" s="5"/>
      <c r="C40" s="15"/>
      <c r="D40" s="15"/>
      <c r="E40" s="15"/>
      <c r="F40" s="15"/>
      <c r="G40" s="15"/>
      <c r="H40" s="15"/>
      <c r="I40" s="74"/>
      <c r="K40" s="5"/>
      <c r="M40" s="4"/>
    </row>
    <row r="41" spans="1:13" s="13" customFormat="1" ht="15.75" x14ac:dyDescent="0.25">
      <c r="A41" s="31">
        <v>11</v>
      </c>
      <c r="B41" s="87" t="s">
        <v>84</v>
      </c>
      <c r="C41" s="5"/>
      <c r="D41" s="5"/>
      <c r="E41" s="5"/>
      <c r="G41" s="5"/>
      <c r="H41" s="5"/>
      <c r="I41" s="5"/>
      <c r="J41" s="5"/>
      <c r="K41" s="5"/>
      <c r="L41" s="5"/>
      <c r="M41" s="4"/>
    </row>
    <row r="42" spans="1:13" s="13" customFormat="1" x14ac:dyDescent="0.2">
      <c r="A42" s="31">
        <v>12</v>
      </c>
      <c r="B42" s="5"/>
      <c r="C42" s="15" t="s">
        <v>6</v>
      </c>
      <c r="D42" s="15" t="s">
        <v>7</v>
      </c>
      <c r="E42" s="15" t="s">
        <v>8</v>
      </c>
      <c r="F42" s="15" t="s">
        <v>9</v>
      </c>
      <c r="G42" s="15" t="s">
        <v>10</v>
      </c>
      <c r="H42" s="15" t="s">
        <v>11</v>
      </c>
      <c r="I42" s="15" t="s">
        <v>12</v>
      </c>
      <c r="J42" s="15" t="s">
        <v>13</v>
      </c>
      <c r="K42" s="15" t="s">
        <v>14</v>
      </c>
      <c r="L42" s="15" t="s">
        <v>15</v>
      </c>
      <c r="M42" s="4"/>
    </row>
    <row r="43" spans="1:13" s="24" customFormat="1" ht="38.25" x14ac:dyDescent="0.25">
      <c r="A43" s="88">
        <v>13</v>
      </c>
      <c r="B43" s="20"/>
      <c r="C43" s="73" t="s">
        <v>69</v>
      </c>
      <c r="D43" s="73" t="s">
        <v>85</v>
      </c>
      <c r="E43" s="169" t="s">
        <v>184</v>
      </c>
      <c r="G43" s="169" t="s">
        <v>185</v>
      </c>
      <c r="H43" s="169" t="s">
        <v>186</v>
      </c>
      <c r="I43" s="169" t="s">
        <v>86</v>
      </c>
      <c r="J43" s="169" t="s">
        <v>87</v>
      </c>
      <c r="K43" s="169" t="s">
        <v>88</v>
      </c>
      <c r="L43" s="21"/>
      <c r="M43" s="21"/>
    </row>
    <row r="44" spans="1:13" s="13" customFormat="1" x14ac:dyDescent="0.2">
      <c r="A44" s="31">
        <v>14</v>
      </c>
      <c r="B44" s="5"/>
      <c r="C44" s="16"/>
      <c r="D44" s="89"/>
      <c r="E44" s="172"/>
      <c r="G44" s="69"/>
      <c r="H44" s="90" t="s">
        <v>182</v>
      </c>
      <c r="I44" s="90" t="s">
        <v>183</v>
      </c>
      <c r="J44" s="90"/>
      <c r="K44" s="90"/>
      <c r="L44" s="16"/>
      <c r="M44" s="69"/>
    </row>
    <row r="45" spans="1:13" s="19" customFormat="1" ht="63.75" x14ac:dyDescent="0.2">
      <c r="A45" s="31">
        <v>15</v>
      </c>
      <c r="B45" s="28" t="str">
        <f>B11</f>
        <v>CPUC Rate Group</v>
      </c>
      <c r="C45" s="30" t="s">
        <v>28</v>
      </c>
      <c r="D45" s="30" t="s">
        <v>89</v>
      </c>
      <c r="E45" s="30" t="s">
        <v>90</v>
      </c>
      <c r="G45" s="30" t="s">
        <v>91</v>
      </c>
      <c r="H45" s="30" t="s">
        <v>92</v>
      </c>
      <c r="I45" s="77" t="s">
        <v>93</v>
      </c>
      <c r="J45" s="30" t="s">
        <v>94</v>
      </c>
      <c r="K45" s="77" t="s">
        <v>95</v>
      </c>
      <c r="L45" s="91" t="s">
        <v>34</v>
      </c>
      <c r="M45" s="4"/>
    </row>
    <row r="46" spans="1:13" s="13" customFormat="1" ht="13.5" thickBot="1" x14ac:dyDescent="0.25">
      <c r="A46" s="31" t="s">
        <v>96</v>
      </c>
      <c r="B46" s="32" t="str">
        <f>B12</f>
        <v>Domestic</v>
      </c>
      <c r="C46" s="82" t="e">
        <f>D12</f>
        <v>#DIV/0!</v>
      </c>
      <c r="D46" s="82" t="e">
        <f>C46-E46</f>
        <v>#DIV/0!</v>
      </c>
      <c r="E46" s="92"/>
      <c r="G46" s="92" t="e">
        <f>D46/(I12*10^6)</f>
        <v>#DIV/0!</v>
      </c>
      <c r="H46" s="92"/>
      <c r="I46" s="93"/>
      <c r="J46" s="94"/>
      <c r="K46" s="92"/>
      <c r="L46" s="92"/>
      <c r="M46" s="69"/>
    </row>
    <row r="47" spans="1:13" s="13" customFormat="1" ht="13.5" thickBot="1" x14ac:dyDescent="0.25">
      <c r="A47" s="31" t="s">
        <v>97</v>
      </c>
      <c r="B47" s="32" t="str">
        <f>B13</f>
        <v>GS-1</v>
      </c>
      <c r="C47" s="82" t="e">
        <f>D13</f>
        <v>#DIV/0!</v>
      </c>
      <c r="D47" s="82" t="e">
        <f>C47-E47</f>
        <v>#DIV/0!</v>
      </c>
      <c r="E47" s="82" t="e">
        <f>I47*H13*10^3</f>
        <v>#DIV/0!</v>
      </c>
      <c r="G47" s="92" t="e">
        <f>D47/(I13*10^6)</f>
        <v>#DIV/0!</v>
      </c>
      <c r="H47" s="95" t="e">
        <f>(L14-E47)/M13/10^3</f>
        <v>#DIV/0!</v>
      </c>
      <c r="I47" s="96" t="e">
        <f>MIN($I$54,K14)</f>
        <v>#DIV/0!</v>
      </c>
      <c r="J47" s="96"/>
      <c r="K47" s="96"/>
      <c r="L47" s="173" t="s">
        <v>187</v>
      </c>
      <c r="M47" s="69"/>
    </row>
    <row r="48" spans="1:13" s="13" customFormat="1" x14ac:dyDescent="0.2">
      <c r="A48" s="31" t="s">
        <v>98</v>
      </c>
      <c r="B48" s="32" t="str">
        <f t="shared" ref="B48:B59" si="7">B15</f>
        <v>TC-1</v>
      </c>
      <c r="C48" s="82" t="e">
        <f t="shared" ref="C48:C59" si="8">D15</f>
        <v>#DIV/0!</v>
      </c>
      <c r="D48" s="82" t="e">
        <f t="shared" ref="D48:D58" si="9">C48-E48</f>
        <v>#DIV/0!</v>
      </c>
      <c r="E48" s="92"/>
      <c r="G48" s="92" t="e">
        <f>D48/(I15*10^6)</f>
        <v>#DIV/0!</v>
      </c>
      <c r="H48" s="92"/>
      <c r="I48" s="93"/>
      <c r="J48" s="94"/>
      <c r="K48" s="92"/>
      <c r="L48" s="92"/>
      <c r="M48" s="69"/>
    </row>
    <row r="49" spans="1:13" s="13" customFormat="1" x14ac:dyDescent="0.2">
      <c r="A49" s="31" t="s">
        <v>99</v>
      </c>
      <c r="B49" s="32" t="str">
        <f t="shared" si="7"/>
        <v>GS-2</v>
      </c>
      <c r="C49" s="82" t="e">
        <f t="shared" si="8"/>
        <v>#DIV/0!</v>
      </c>
      <c r="D49" s="82" t="e">
        <f>C49-E49</f>
        <v>#DIV/0!</v>
      </c>
      <c r="E49" s="82" t="e">
        <f>I49*H16*10^3</f>
        <v>#DIV/0!</v>
      </c>
      <c r="G49" s="82"/>
      <c r="H49" s="97" t="e">
        <f t="shared" ref="H49:H58" si="10">D49/G16/10^3</f>
        <v>#DIV/0!</v>
      </c>
      <c r="I49" s="98" t="e">
        <f>MIN($I$54,K16)</f>
        <v>#DIV/0!</v>
      </c>
      <c r="J49" s="94"/>
      <c r="K49" s="92"/>
      <c r="L49" s="92"/>
      <c r="M49" s="69"/>
    </row>
    <row r="50" spans="1:13" s="13" customFormat="1" x14ac:dyDescent="0.2">
      <c r="A50" s="31" t="s">
        <v>100</v>
      </c>
      <c r="B50" s="32" t="str">
        <f t="shared" si="7"/>
        <v>TOU-GS-3</v>
      </c>
      <c r="C50" s="82" t="e">
        <f t="shared" si="8"/>
        <v>#DIV/0!</v>
      </c>
      <c r="D50" s="82" t="e">
        <f>C50-E50</f>
        <v>#DIV/0!</v>
      </c>
      <c r="E50" s="82" t="e">
        <f>I50*H17*10^3</f>
        <v>#DIV/0!</v>
      </c>
      <c r="G50" s="82"/>
      <c r="H50" s="97" t="e">
        <f t="shared" si="10"/>
        <v>#DIV/0!</v>
      </c>
      <c r="I50" s="98" t="e">
        <f>MIN($I$54,K17)</f>
        <v>#DIV/0!</v>
      </c>
      <c r="J50" s="94"/>
      <c r="K50" s="92"/>
      <c r="L50" s="92"/>
      <c r="M50" s="69"/>
    </row>
    <row r="51" spans="1:13" s="13" customFormat="1" x14ac:dyDescent="0.2">
      <c r="A51" s="31" t="s">
        <v>101</v>
      </c>
      <c r="B51" s="32" t="str">
        <f t="shared" si="7"/>
        <v>TOU-8-SEC</v>
      </c>
      <c r="C51" s="82" t="e">
        <f t="shared" si="8"/>
        <v>#DIV/0!</v>
      </c>
      <c r="D51" s="82" t="e">
        <f>C51-E51</f>
        <v>#DIV/0!</v>
      </c>
      <c r="E51" s="92"/>
      <c r="G51" s="82"/>
      <c r="H51" s="97" t="e">
        <f t="shared" si="10"/>
        <v>#DIV/0!</v>
      </c>
      <c r="I51" s="93"/>
      <c r="J51" s="94"/>
      <c r="K51" s="92"/>
      <c r="L51" s="92"/>
      <c r="M51" s="69"/>
    </row>
    <row r="52" spans="1:13" s="13" customFormat="1" x14ac:dyDescent="0.2">
      <c r="A52" s="31" t="s">
        <v>102</v>
      </c>
      <c r="B52" s="32" t="str">
        <f t="shared" si="7"/>
        <v>TOU-8-PRI</v>
      </c>
      <c r="C52" s="82" t="e">
        <f t="shared" si="8"/>
        <v>#DIV/0!</v>
      </c>
      <c r="D52" s="82" t="e">
        <f t="shared" si="9"/>
        <v>#DIV/0!</v>
      </c>
      <c r="E52" s="92"/>
      <c r="G52" s="82"/>
      <c r="H52" s="97" t="e">
        <f t="shared" si="10"/>
        <v>#DIV/0!</v>
      </c>
      <c r="I52" s="93"/>
      <c r="J52" s="94"/>
      <c r="K52" s="92"/>
      <c r="L52" s="92"/>
      <c r="M52" s="69"/>
    </row>
    <row r="53" spans="1:13" s="13" customFormat="1" x14ac:dyDescent="0.2">
      <c r="A53" s="31" t="s">
        <v>103</v>
      </c>
      <c r="B53" s="32" t="str">
        <f t="shared" si="7"/>
        <v>TOU-8-SUB</v>
      </c>
      <c r="C53" s="82" t="e">
        <f t="shared" si="8"/>
        <v>#DIV/0!</v>
      </c>
      <c r="D53" s="82" t="e">
        <f t="shared" si="9"/>
        <v>#DIV/0!</v>
      </c>
      <c r="E53" s="92"/>
      <c r="G53" s="82"/>
      <c r="H53" s="97" t="e">
        <f t="shared" si="10"/>
        <v>#DIV/0!</v>
      </c>
      <c r="I53" s="93"/>
      <c r="J53" s="99"/>
      <c r="K53" s="100"/>
      <c r="L53" s="100"/>
      <c r="M53" s="69"/>
    </row>
    <row r="54" spans="1:13" s="13" customFormat="1" x14ac:dyDescent="0.2">
      <c r="A54" s="31" t="s">
        <v>104</v>
      </c>
      <c r="B54" s="32" t="str">
        <f t="shared" si="7"/>
        <v>TOU-8-Standby-SEC</v>
      </c>
      <c r="C54" s="82" t="e">
        <f t="shared" si="8"/>
        <v>#DIV/0!</v>
      </c>
      <c r="D54" s="82" t="e">
        <f t="shared" si="9"/>
        <v>#DIV/0!</v>
      </c>
      <c r="E54" s="82" t="e">
        <f>I54*H21*10^3</f>
        <v>#DIV/0!</v>
      </c>
      <c r="G54" s="82"/>
      <c r="H54" s="97" t="e">
        <f t="shared" si="10"/>
        <v>#DIV/0!</v>
      </c>
      <c r="I54" s="98" t="e">
        <f>I36</f>
        <v>#DIV/0!</v>
      </c>
      <c r="J54" s="99"/>
      <c r="K54" s="100"/>
      <c r="L54" s="100"/>
      <c r="M54" s="69"/>
    </row>
    <row r="55" spans="1:13" s="13" customFormat="1" x14ac:dyDescent="0.2">
      <c r="A55" s="31" t="s">
        <v>105</v>
      </c>
      <c r="B55" s="32" t="str">
        <f t="shared" si="7"/>
        <v>TOU-8-Standby-PRI</v>
      </c>
      <c r="C55" s="82" t="e">
        <f t="shared" si="8"/>
        <v>#DIV/0!</v>
      </c>
      <c r="D55" s="82" t="e">
        <f t="shared" si="9"/>
        <v>#DIV/0!</v>
      </c>
      <c r="E55" s="82" t="e">
        <f>I55*H22*10^3</f>
        <v>#DIV/0!</v>
      </c>
      <c r="G55" s="82"/>
      <c r="H55" s="97" t="e">
        <f t="shared" si="10"/>
        <v>#DIV/0!</v>
      </c>
      <c r="I55" s="98" t="e">
        <f>I37</f>
        <v>#DIV/0!</v>
      </c>
      <c r="J55" s="99"/>
      <c r="K55" s="100"/>
      <c r="L55" s="100"/>
      <c r="M55" s="69"/>
    </row>
    <row r="56" spans="1:13" s="13" customFormat="1" ht="13.5" thickBot="1" x14ac:dyDescent="0.25">
      <c r="A56" s="31" t="s">
        <v>106</v>
      </c>
      <c r="B56" s="32" t="str">
        <f t="shared" si="7"/>
        <v>TOU-8-Standby-SUB</v>
      </c>
      <c r="C56" s="82" t="e">
        <f t="shared" si="8"/>
        <v>#DIV/0!</v>
      </c>
      <c r="D56" s="82" t="e">
        <f t="shared" si="9"/>
        <v>#DIV/0!</v>
      </c>
      <c r="E56" s="82" t="e">
        <f>I56*H23*10^3</f>
        <v>#DIV/0!</v>
      </c>
      <c r="G56" s="82"/>
      <c r="H56" s="97" t="e">
        <f t="shared" si="10"/>
        <v>#DIV/0!</v>
      </c>
      <c r="I56" s="98" t="e">
        <f>I38</f>
        <v>#DIV/0!</v>
      </c>
      <c r="J56" s="99"/>
      <c r="K56" s="100"/>
      <c r="L56" s="100"/>
      <c r="M56" s="69"/>
    </row>
    <row r="57" spans="1:13" s="13" customFormat="1" ht="13.5" thickBot="1" x14ac:dyDescent="0.25">
      <c r="A57" s="31" t="s">
        <v>107</v>
      </c>
      <c r="B57" s="32" t="str">
        <f t="shared" si="7"/>
        <v>TOU-PA-2</v>
      </c>
      <c r="C57" s="82" t="e">
        <f t="shared" si="8"/>
        <v>#DIV/0!</v>
      </c>
      <c r="D57" s="82" t="e">
        <f t="shared" si="9"/>
        <v>#DIV/0!</v>
      </c>
      <c r="E57" s="82" t="e">
        <f>I57*H24*10^3</f>
        <v>#DIV/0!</v>
      </c>
      <c r="G57" s="82"/>
      <c r="H57" s="97" t="e">
        <f t="shared" si="10"/>
        <v>#DIV/0!</v>
      </c>
      <c r="I57" s="98" t="e">
        <f>MIN($I$54,K24)</f>
        <v>#DIV/0!</v>
      </c>
      <c r="J57" s="101" t="e">
        <f>H57*0.746</f>
        <v>#DIV/0!</v>
      </c>
      <c r="K57" s="96" t="e">
        <f>I57*0.746</f>
        <v>#DIV/0!</v>
      </c>
      <c r="L57" s="173" t="s">
        <v>188</v>
      </c>
      <c r="M57" s="16"/>
    </row>
    <row r="58" spans="1:13" s="13" customFormat="1" x14ac:dyDescent="0.2">
      <c r="A58" s="31" t="s">
        <v>108</v>
      </c>
      <c r="B58" s="32" t="str">
        <f t="shared" si="7"/>
        <v>TOU-PA-3</v>
      </c>
      <c r="C58" s="82" t="e">
        <f t="shared" si="8"/>
        <v>#DIV/0!</v>
      </c>
      <c r="D58" s="82" t="e">
        <f t="shared" si="9"/>
        <v>#DIV/0!</v>
      </c>
      <c r="E58" s="82" t="e">
        <f>I58*H25*10^3</f>
        <v>#DIV/0!</v>
      </c>
      <c r="G58" s="82"/>
      <c r="H58" s="97" t="e">
        <f t="shared" si="10"/>
        <v>#DIV/0!</v>
      </c>
      <c r="I58" s="98" t="e">
        <f>MIN($I$54,K25)</f>
        <v>#DIV/0!</v>
      </c>
      <c r="J58" s="94"/>
      <c r="K58" s="92"/>
      <c r="L58" s="92"/>
      <c r="M58" s="16"/>
    </row>
    <row r="59" spans="1:13" s="13" customFormat="1" x14ac:dyDescent="0.2">
      <c r="A59" s="31" t="s">
        <v>109</v>
      </c>
      <c r="B59" s="32" t="str">
        <f t="shared" si="7"/>
        <v>Street Lighting</v>
      </c>
      <c r="C59" s="82" t="e">
        <f t="shared" si="8"/>
        <v>#DIV/0!</v>
      </c>
      <c r="D59" s="82" t="e">
        <f>C59-E59</f>
        <v>#DIV/0!</v>
      </c>
      <c r="E59" s="92"/>
      <c r="G59" s="92" t="e">
        <f>D59/(I26*10^6)</f>
        <v>#DIV/0!</v>
      </c>
      <c r="H59" s="92"/>
      <c r="I59" s="93"/>
      <c r="J59" s="94"/>
      <c r="K59" s="92"/>
      <c r="L59" s="92"/>
      <c r="M59" s="16"/>
    </row>
    <row r="60" spans="1:13" s="13" customFormat="1" x14ac:dyDescent="0.2">
      <c r="A60" s="31" t="s">
        <v>110</v>
      </c>
      <c r="B60" s="61" t="s">
        <v>66</v>
      </c>
      <c r="C60" s="82"/>
      <c r="D60" s="82"/>
      <c r="E60" s="92"/>
      <c r="G60" s="92"/>
      <c r="H60" s="92"/>
      <c r="I60" s="93"/>
      <c r="J60" s="94"/>
      <c r="K60" s="92"/>
      <c r="L60" s="92"/>
      <c r="M60" s="16"/>
    </row>
    <row r="61" spans="1:13" s="13" customFormat="1" x14ac:dyDescent="0.2">
      <c r="A61" s="31">
        <v>17</v>
      </c>
      <c r="B61" s="102" t="s">
        <v>67</v>
      </c>
      <c r="C61" s="67" t="e">
        <f>SUM(C46:C60)</f>
        <v>#DIV/0!</v>
      </c>
      <c r="D61" s="67" t="e">
        <f>SUM(D46:D60)</f>
        <v>#DIV/0!</v>
      </c>
      <c r="E61" s="67" t="e">
        <f>SUM(E46:E59)</f>
        <v>#DIV/0!</v>
      </c>
      <c r="G61" s="103"/>
      <c r="H61" s="103"/>
      <c r="I61" s="103"/>
      <c r="J61" s="103"/>
      <c r="K61" s="2"/>
      <c r="L61" s="2"/>
      <c r="M61" s="16"/>
    </row>
    <row r="62" spans="1:13" s="13" customFormat="1" x14ac:dyDescent="0.2">
      <c r="A62" s="31">
        <v>18</v>
      </c>
      <c r="B62" s="5"/>
      <c r="C62" s="5"/>
      <c r="D62" s="5"/>
      <c r="E62" s="5"/>
      <c r="F62" s="5"/>
      <c r="G62" s="5"/>
      <c r="H62" s="5"/>
      <c r="I62" s="2"/>
      <c r="J62" s="2"/>
      <c r="K62" s="2"/>
      <c r="L62" s="2"/>
      <c r="M62" s="4"/>
    </row>
    <row r="63" spans="1:13" s="13" customFormat="1" x14ac:dyDescent="0.2">
      <c r="A63" s="31">
        <v>19</v>
      </c>
      <c r="B63" s="104" t="s">
        <v>111</v>
      </c>
      <c r="C63" s="5"/>
      <c r="D63" s="5"/>
      <c r="E63" s="5"/>
      <c r="F63" s="5"/>
      <c r="G63" s="5"/>
      <c r="H63" s="5"/>
      <c r="I63" s="2"/>
      <c r="J63" s="2"/>
      <c r="K63" s="2"/>
      <c r="L63" s="2"/>
      <c r="M63" s="4"/>
    </row>
    <row r="64" spans="1:13" s="13" customFormat="1" x14ac:dyDescent="0.2">
      <c r="A64" s="5"/>
      <c r="B64" s="105" t="s">
        <v>112</v>
      </c>
      <c r="I64" s="105"/>
      <c r="J64" s="105"/>
      <c r="K64" s="105"/>
      <c r="L64" s="105"/>
      <c r="M64" s="4"/>
    </row>
    <row r="65" spans="1:13" s="13" customFormat="1" x14ac:dyDescent="0.2">
      <c r="A65" s="5"/>
      <c r="B65" s="105" t="s">
        <v>195</v>
      </c>
      <c r="I65" s="105"/>
      <c r="J65" s="105"/>
      <c r="K65" s="105"/>
      <c r="L65" s="105"/>
      <c r="M65" s="4"/>
    </row>
    <row r="66" spans="1:13" s="13" customFormat="1" x14ac:dyDescent="0.2">
      <c r="A66" s="5"/>
      <c r="B66" s="105" t="s">
        <v>198</v>
      </c>
      <c r="I66" s="105"/>
      <c r="J66" s="105"/>
      <c r="K66" s="105"/>
      <c r="L66" s="105"/>
      <c r="M66" s="4"/>
    </row>
    <row r="67" spans="1:13" s="13" customFormat="1" x14ac:dyDescent="0.2">
      <c r="A67" s="5"/>
      <c r="B67" s="105" t="s">
        <v>190</v>
      </c>
      <c r="I67" s="105"/>
      <c r="J67" s="105"/>
      <c r="K67" s="105"/>
      <c r="L67" s="105"/>
      <c r="M67" s="4"/>
    </row>
    <row r="68" spans="1:13" s="13" customFormat="1" x14ac:dyDescent="0.2">
      <c r="A68" s="5"/>
      <c r="B68" s="105" t="s">
        <v>189</v>
      </c>
      <c r="I68" s="105"/>
      <c r="J68" s="105"/>
      <c r="K68" s="105"/>
      <c r="L68" s="105"/>
      <c r="M68" s="4"/>
    </row>
    <row r="69" spans="1:13" s="13" customFormat="1" x14ac:dyDescent="0.2">
      <c r="A69" s="5"/>
      <c r="B69" s="105" t="s">
        <v>191</v>
      </c>
      <c r="I69" s="105"/>
      <c r="J69" s="105"/>
      <c r="K69" s="105"/>
      <c r="L69" s="105"/>
      <c r="M69" s="4"/>
    </row>
    <row r="70" spans="1:13" s="13" customFormat="1" x14ac:dyDescent="0.2">
      <c r="A70" s="5"/>
      <c r="B70" s="105" t="s">
        <v>192</v>
      </c>
      <c r="I70" s="105"/>
      <c r="J70" s="105"/>
      <c r="K70" s="105"/>
      <c r="L70" s="105"/>
      <c r="M70" s="4"/>
    </row>
    <row r="71" spans="1:13" s="13" customFormat="1" x14ac:dyDescent="0.2">
      <c r="A71" s="5"/>
      <c r="B71" s="105" t="s">
        <v>171</v>
      </c>
      <c r="I71" s="105"/>
      <c r="J71" s="105"/>
      <c r="K71" s="105"/>
      <c r="L71" s="105"/>
      <c r="M71" s="4"/>
    </row>
    <row r="72" spans="1:13" s="13" customFormat="1" x14ac:dyDescent="0.2">
      <c r="A72" s="5"/>
      <c r="B72" s="176" t="s">
        <v>172</v>
      </c>
      <c r="I72" s="105"/>
      <c r="J72" s="105"/>
      <c r="K72" s="105"/>
      <c r="L72" s="105"/>
      <c r="M72" s="4"/>
    </row>
    <row r="73" spans="1:13" s="13" customFormat="1" ht="15.75" x14ac:dyDescent="0.3">
      <c r="A73" s="5"/>
      <c r="B73" s="105" t="s">
        <v>193</v>
      </c>
      <c r="I73" s="105"/>
      <c r="J73" s="105"/>
      <c r="K73" s="105"/>
      <c r="L73" s="105"/>
      <c r="M73" s="4"/>
    </row>
    <row r="74" spans="1:13" s="13" customFormat="1" x14ac:dyDescent="0.2">
      <c r="A74" s="5"/>
      <c r="B74" s="105" t="s">
        <v>194</v>
      </c>
      <c r="I74" s="105"/>
      <c r="J74" s="105"/>
      <c r="K74" s="105"/>
      <c r="L74" s="105"/>
      <c r="M74" s="4"/>
    </row>
    <row r="75" spans="1:13" s="13" customFormat="1" x14ac:dyDescent="0.2">
      <c r="A75" s="5"/>
      <c r="B75" s="105" t="s">
        <v>196</v>
      </c>
      <c r="I75" s="105"/>
      <c r="J75" s="105"/>
      <c r="K75" s="105"/>
      <c r="L75" s="105"/>
      <c r="M75" s="4"/>
    </row>
    <row r="76" spans="1:13" s="13" customFormat="1" x14ac:dyDescent="0.2">
      <c r="A76" s="5"/>
      <c r="B76" s="105" t="s">
        <v>197</v>
      </c>
      <c r="I76" s="105"/>
      <c r="J76" s="105"/>
      <c r="K76" s="105"/>
      <c r="L76" s="105"/>
      <c r="M76" s="4"/>
    </row>
    <row r="77" spans="1:13" x14ac:dyDescent="0.2">
      <c r="A77" s="31">
        <v>20</v>
      </c>
    </row>
    <row r="78" spans="1:13" s="13" customFormat="1" x14ac:dyDescent="0.2">
      <c r="A78" s="31">
        <v>21</v>
      </c>
      <c r="B78" s="106"/>
      <c r="C78" s="5"/>
      <c r="D78" s="5"/>
      <c r="M78" s="4"/>
    </row>
    <row r="79" spans="1:13" s="13" customFormat="1" ht="15.75" x14ac:dyDescent="0.25">
      <c r="A79" s="31">
        <v>22</v>
      </c>
      <c r="B79" s="1" t="s">
        <v>113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4"/>
    </row>
    <row r="80" spans="1:13" x14ac:dyDescent="0.2">
      <c r="A80" s="31">
        <v>23</v>
      </c>
    </row>
    <row r="81" spans="1:13" x14ac:dyDescent="0.2">
      <c r="A81" s="31">
        <v>24</v>
      </c>
    </row>
    <row r="82" spans="1:13" s="13" customFormat="1" ht="25.5" customHeight="1" x14ac:dyDescent="0.2">
      <c r="A82" s="31">
        <v>25</v>
      </c>
      <c r="B82" s="28" t="str">
        <f>B11</f>
        <v>CPUC Rate Group</v>
      </c>
      <c r="C82" s="107" t="s">
        <v>114</v>
      </c>
      <c r="D82" s="108"/>
      <c r="E82" s="108"/>
      <c r="F82" s="108"/>
      <c r="G82" s="108"/>
      <c r="H82" s="108"/>
      <c r="I82" s="108"/>
      <c r="J82" s="109"/>
      <c r="K82" s="5"/>
      <c r="L82" s="5"/>
      <c r="M82" s="4"/>
    </row>
    <row r="83" spans="1:13" s="13" customFormat="1" x14ac:dyDescent="0.2">
      <c r="A83" s="31" t="s">
        <v>115</v>
      </c>
      <c r="B83" s="110" t="s">
        <v>36</v>
      </c>
      <c r="C83" s="111"/>
      <c r="D83" s="112"/>
      <c r="E83" s="112"/>
      <c r="F83" s="112"/>
      <c r="G83" s="112"/>
      <c r="H83" s="112"/>
      <c r="I83" s="113"/>
      <c r="J83" s="113"/>
      <c r="K83" s="5"/>
      <c r="L83" s="5"/>
      <c r="M83" s="4"/>
    </row>
    <row r="84" spans="1:13" s="13" customFormat="1" x14ac:dyDescent="0.2">
      <c r="A84" s="31"/>
      <c r="B84" s="114" t="s">
        <v>116</v>
      </c>
      <c r="C84" s="115"/>
      <c r="D84" s="115"/>
      <c r="E84" s="116"/>
      <c r="F84" s="116"/>
      <c r="G84" s="116"/>
      <c r="H84" s="116"/>
      <c r="I84" s="113"/>
      <c r="J84" s="113"/>
      <c r="K84" s="5"/>
      <c r="L84" s="5"/>
      <c r="M84" s="4"/>
    </row>
    <row r="85" spans="1:13" s="13" customFormat="1" x14ac:dyDescent="0.2">
      <c r="A85" s="31" t="s">
        <v>117</v>
      </c>
      <c r="B85" s="110" t="s">
        <v>38</v>
      </c>
      <c r="C85" s="111"/>
      <c r="D85" s="112"/>
      <c r="E85" s="112"/>
      <c r="F85" s="112"/>
      <c r="G85" s="112"/>
      <c r="H85" s="112"/>
      <c r="I85" s="113"/>
      <c r="J85" s="110"/>
      <c r="K85" s="5"/>
      <c r="L85" s="5"/>
      <c r="M85" s="4"/>
    </row>
    <row r="86" spans="1:13" s="13" customFormat="1" x14ac:dyDescent="0.2">
      <c r="A86" s="31" t="s">
        <v>118</v>
      </c>
      <c r="B86" s="110" t="s">
        <v>42</v>
      </c>
      <c r="C86" s="111"/>
      <c r="D86" s="112"/>
      <c r="E86" s="112"/>
      <c r="F86" s="112"/>
      <c r="G86" s="112"/>
      <c r="H86" s="112"/>
      <c r="I86" s="113"/>
      <c r="J86" s="110"/>
      <c r="K86" s="5"/>
      <c r="L86" s="5"/>
      <c r="M86" s="4"/>
    </row>
    <row r="87" spans="1:13" s="13" customFormat="1" x14ac:dyDescent="0.2">
      <c r="A87" s="31" t="s">
        <v>119</v>
      </c>
      <c r="B87" s="110" t="s">
        <v>44</v>
      </c>
      <c r="C87" s="111"/>
      <c r="D87" s="112"/>
      <c r="E87" s="112"/>
      <c r="F87" s="112"/>
      <c r="G87" s="112"/>
      <c r="H87" s="112"/>
      <c r="I87" s="113"/>
      <c r="J87" s="110"/>
      <c r="K87" s="5"/>
      <c r="L87" s="5"/>
      <c r="M87" s="4"/>
    </row>
    <row r="88" spans="1:13" s="13" customFormat="1" x14ac:dyDescent="0.2">
      <c r="A88" s="31" t="s">
        <v>120</v>
      </c>
      <c r="B88" s="110" t="s">
        <v>46</v>
      </c>
      <c r="C88" s="111"/>
      <c r="D88" s="112"/>
      <c r="E88" s="112"/>
      <c r="F88" s="112"/>
      <c r="G88" s="112"/>
      <c r="H88" s="112"/>
      <c r="I88" s="113"/>
      <c r="J88" s="110"/>
      <c r="K88" s="5"/>
      <c r="L88" s="5"/>
      <c r="M88" s="4"/>
    </row>
    <row r="89" spans="1:13" s="13" customFormat="1" x14ac:dyDescent="0.2">
      <c r="A89" s="31" t="s">
        <v>121</v>
      </c>
      <c r="B89" s="114" t="s">
        <v>48</v>
      </c>
      <c r="C89" s="115"/>
      <c r="D89" s="116"/>
      <c r="E89" s="116"/>
      <c r="F89" s="116"/>
      <c r="G89" s="116"/>
      <c r="H89" s="116"/>
      <c r="I89" s="116"/>
      <c r="J89" s="114"/>
      <c r="K89" s="5"/>
      <c r="L89" s="5"/>
      <c r="M89" s="4"/>
    </row>
    <row r="90" spans="1:13" x14ac:dyDescent="0.2">
      <c r="A90" s="31" t="s">
        <v>122</v>
      </c>
      <c r="B90" s="114" t="s">
        <v>50</v>
      </c>
      <c r="C90" s="115"/>
      <c r="D90" s="116"/>
      <c r="E90" s="116"/>
      <c r="F90" s="116"/>
      <c r="G90" s="116"/>
      <c r="H90" s="116"/>
      <c r="I90" s="116"/>
      <c r="J90" s="114"/>
    </row>
    <row r="91" spans="1:13" x14ac:dyDescent="0.2">
      <c r="A91" s="31" t="s">
        <v>123</v>
      </c>
      <c r="B91" s="114" t="s">
        <v>52</v>
      </c>
      <c r="C91" s="115"/>
      <c r="D91" s="116"/>
      <c r="E91" s="116"/>
      <c r="F91" s="116"/>
      <c r="G91" s="116"/>
      <c r="H91" s="116"/>
      <c r="I91" s="116"/>
      <c r="J91" s="114"/>
    </row>
    <row r="92" spans="1:13" x14ac:dyDescent="0.2">
      <c r="A92" s="31" t="s">
        <v>124</v>
      </c>
      <c r="B92" s="114" t="s">
        <v>54</v>
      </c>
      <c r="C92" s="115"/>
      <c r="D92" s="116"/>
      <c r="E92" s="116"/>
      <c r="F92" s="116"/>
      <c r="G92" s="116"/>
      <c r="H92" s="116"/>
      <c r="I92" s="117"/>
      <c r="J92" s="114"/>
    </row>
    <row r="93" spans="1:13" x14ac:dyDescent="0.2">
      <c r="A93" s="31" t="s">
        <v>125</v>
      </c>
      <c r="B93" s="114" t="s">
        <v>56</v>
      </c>
      <c r="C93" s="115"/>
      <c r="D93" s="116"/>
      <c r="E93" s="116"/>
      <c r="F93" s="116"/>
      <c r="G93" s="116"/>
      <c r="H93" s="116"/>
      <c r="I93" s="117"/>
      <c r="J93" s="114"/>
    </row>
    <row r="94" spans="1:13" x14ac:dyDescent="0.2">
      <c r="A94" s="31" t="s">
        <v>126</v>
      </c>
      <c r="B94" s="114" t="s">
        <v>58</v>
      </c>
      <c r="C94" s="115"/>
      <c r="D94" s="116"/>
      <c r="E94" s="116"/>
      <c r="F94" s="116"/>
      <c r="G94" s="116"/>
      <c r="H94" s="116"/>
      <c r="I94" s="117"/>
      <c r="J94" s="114"/>
    </row>
    <row r="95" spans="1:13" x14ac:dyDescent="0.2">
      <c r="A95" s="31" t="s">
        <v>127</v>
      </c>
      <c r="B95" s="110" t="s">
        <v>60</v>
      </c>
      <c r="C95" s="111"/>
      <c r="D95" s="112"/>
      <c r="E95" s="112"/>
      <c r="F95" s="112"/>
      <c r="G95" s="112"/>
      <c r="H95" s="112"/>
      <c r="I95" s="113"/>
      <c r="J95" s="110"/>
    </row>
    <row r="96" spans="1:13" x14ac:dyDescent="0.2">
      <c r="A96" s="31" t="s">
        <v>128</v>
      </c>
      <c r="B96" s="110" t="s">
        <v>62</v>
      </c>
      <c r="C96" s="111"/>
      <c r="D96" s="112"/>
      <c r="E96" s="112"/>
      <c r="F96" s="112"/>
      <c r="G96" s="112"/>
      <c r="H96" s="112"/>
      <c r="I96" s="113"/>
      <c r="J96" s="110"/>
    </row>
    <row r="97" spans="1:13" x14ac:dyDescent="0.2">
      <c r="A97" s="31" t="s">
        <v>129</v>
      </c>
      <c r="B97" s="110" t="s">
        <v>64</v>
      </c>
      <c r="C97" s="111"/>
      <c r="D97" s="112"/>
      <c r="E97" s="112"/>
      <c r="F97" s="112"/>
      <c r="G97" s="112"/>
      <c r="H97" s="112"/>
      <c r="I97" s="113"/>
      <c r="J97" s="110"/>
    </row>
    <row r="98" spans="1:13" x14ac:dyDescent="0.2">
      <c r="A98" s="31" t="s">
        <v>130</v>
      </c>
      <c r="B98" s="118" t="s">
        <v>66</v>
      </c>
      <c r="C98" s="111"/>
      <c r="D98" s="112"/>
      <c r="E98" s="112"/>
      <c r="F98" s="112"/>
      <c r="G98" s="112"/>
      <c r="H98" s="112"/>
      <c r="I98" s="113"/>
      <c r="J98" s="110"/>
    </row>
    <row r="99" spans="1:13" x14ac:dyDescent="0.2">
      <c r="A99" s="31">
        <v>27</v>
      </c>
    </row>
    <row r="100" spans="1:13" x14ac:dyDescent="0.2">
      <c r="A100" s="31">
        <f t="shared" ref="A100:A106" si="11">A99+1</f>
        <v>28</v>
      </c>
    </row>
    <row r="101" spans="1:13" ht="15.75" x14ac:dyDescent="0.25">
      <c r="A101" s="31">
        <f t="shared" si="11"/>
        <v>29</v>
      </c>
      <c r="B101" s="1" t="s">
        <v>131</v>
      </c>
    </row>
    <row r="102" spans="1:13" x14ac:dyDescent="0.2">
      <c r="A102" s="31">
        <f t="shared" si="11"/>
        <v>30</v>
      </c>
      <c r="C102" s="15" t="s">
        <v>6</v>
      </c>
      <c r="D102" s="15" t="s">
        <v>7</v>
      </c>
      <c r="E102" s="15" t="s">
        <v>8</v>
      </c>
      <c r="F102" s="15" t="s">
        <v>9</v>
      </c>
      <c r="G102" s="119" t="s">
        <v>10</v>
      </c>
      <c r="H102" s="119" t="s">
        <v>11</v>
      </c>
      <c r="I102" s="119" t="s">
        <v>12</v>
      </c>
      <c r="J102" s="119" t="s">
        <v>13</v>
      </c>
      <c r="K102" s="119" t="s">
        <v>14</v>
      </c>
      <c r="L102" s="120"/>
    </row>
    <row r="103" spans="1:13" s="20" customFormat="1" ht="38.25" x14ac:dyDescent="0.25">
      <c r="A103" s="121">
        <f t="shared" si="11"/>
        <v>31</v>
      </c>
      <c r="C103" s="21"/>
      <c r="D103" s="21"/>
      <c r="E103" s="21"/>
      <c r="F103" s="73" t="s">
        <v>132</v>
      </c>
      <c r="G103" s="122"/>
      <c r="H103" s="73"/>
      <c r="I103" s="73" t="s">
        <v>133</v>
      </c>
      <c r="J103" s="73" t="s">
        <v>134</v>
      </c>
      <c r="K103" s="73" t="s">
        <v>135</v>
      </c>
      <c r="L103" s="123"/>
      <c r="M103" s="23"/>
    </row>
    <row r="104" spans="1:13" s="124" customFormat="1" x14ac:dyDescent="0.2">
      <c r="A104" s="31">
        <f t="shared" si="11"/>
        <v>32</v>
      </c>
      <c r="C104" s="125"/>
      <c r="D104" s="125"/>
      <c r="E104" s="125"/>
      <c r="F104" s="126"/>
      <c r="G104" s="127"/>
      <c r="H104" s="126"/>
      <c r="I104" s="126"/>
      <c r="J104" s="126"/>
      <c r="K104" s="126"/>
      <c r="L104" s="128"/>
      <c r="M104" s="129"/>
    </row>
    <row r="105" spans="1:13" ht="21.75" customHeight="1" x14ac:dyDescent="0.2">
      <c r="A105" s="31">
        <f t="shared" si="11"/>
        <v>33</v>
      </c>
      <c r="B105" s="130"/>
      <c r="C105" s="184" t="s">
        <v>136</v>
      </c>
      <c r="D105" s="185"/>
      <c r="E105" s="185"/>
      <c r="F105" s="186"/>
      <c r="G105" s="130"/>
      <c r="H105" s="131"/>
      <c r="I105" s="130"/>
      <c r="J105" s="132"/>
      <c r="K105" s="133"/>
      <c r="L105" s="134"/>
    </row>
    <row r="106" spans="1:13" s="69" customFormat="1" ht="51.75" customHeight="1" x14ac:dyDescent="0.2">
      <c r="A106" s="31">
        <f t="shared" si="11"/>
        <v>34</v>
      </c>
      <c r="B106" s="135" t="str">
        <f>B11</f>
        <v>CPUC Rate Group</v>
      </c>
      <c r="C106" s="136"/>
      <c r="D106" s="137"/>
      <c r="E106" s="137"/>
      <c r="F106" s="135" t="s">
        <v>137</v>
      </c>
      <c r="G106" s="135" t="s">
        <v>138</v>
      </c>
      <c r="H106" s="138" t="s">
        <v>201</v>
      </c>
      <c r="I106" s="135" t="s">
        <v>139</v>
      </c>
      <c r="J106" s="135" t="s">
        <v>140</v>
      </c>
      <c r="K106" s="135" t="s">
        <v>141</v>
      </c>
      <c r="L106" s="139"/>
      <c r="M106" s="4"/>
    </row>
    <row r="107" spans="1:13" ht="15" x14ac:dyDescent="0.25">
      <c r="A107" s="31" t="s">
        <v>142</v>
      </c>
      <c r="B107" s="32" t="str">
        <f>B12</f>
        <v>Domestic</v>
      </c>
      <c r="C107" s="140"/>
      <c r="D107" s="140"/>
      <c r="E107" s="140"/>
      <c r="F107" s="141">
        <f>(C107+D107+E107)/3</f>
        <v>0</v>
      </c>
      <c r="G107" s="142"/>
      <c r="H107" s="143"/>
      <c r="I107" s="70">
        <f>E12</f>
        <v>0</v>
      </c>
      <c r="J107" s="141" t="e">
        <f>F107*G107/H107*I107</f>
        <v>#DIV/0!</v>
      </c>
      <c r="K107" s="33" t="e">
        <f t="shared" ref="K107:K120" si="12">J107/$J$122</f>
        <v>#DIV/0!</v>
      </c>
      <c r="L107" s="144"/>
      <c r="M107" s="145"/>
    </row>
    <row r="108" spans="1:13" ht="15" x14ac:dyDescent="0.25">
      <c r="A108" s="31" t="s">
        <v>143</v>
      </c>
      <c r="B108" s="32" t="str">
        <f>B13</f>
        <v>GS-1</v>
      </c>
      <c r="C108" s="140"/>
      <c r="D108" s="140"/>
      <c r="E108" s="140"/>
      <c r="F108" s="141">
        <f t="shared" ref="F108:F120" si="13">(C108+D108+E108)/3</f>
        <v>0</v>
      </c>
      <c r="G108" s="142"/>
      <c r="H108" s="143"/>
      <c r="I108" s="70">
        <f>E13</f>
        <v>0</v>
      </c>
      <c r="J108" s="141" t="e">
        <f t="shared" ref="J108:J120" si="14">F108*G108/H108*I108</f>
        <v>#DIV/0!</v>
      </c>
      <c r="K108" s="33" t="e">
        <f t="shared" si="12"/>
        <v>#DIV/0!</v>
      </c>
      <c r="L108" s="144"/>
      <c r="M108" s="145"/>
    </row>
    <row r="109" spans="1:13" ht="15" x14ac:dyDescent="0.25">
      <c r="A109" s="31" t="s">
        <v>144</v>
      </c>
      <c r="B109" s="32" t="str">
        <f t="shared" ref="B109:B120" si="15">B15</f>
        <v>TC-1</v>
      </c>
      <c r="C109" s="140"/>
      <c r="D109" s="140"/>
      <c r="E109" s="140"/>
      <c r="F109" s="141">
        <f t="shared" si="13"/>
        <v>0</v>
      </c>
      <c r="G109" s="142"/>
      <c r="H109" s="143"/>
      <c r="I109" s="70">
        <f t="shared" ref="I109:I120" si="16">E15</f>
        <v>0</v>
      </c>
      <c r="J109" s="141" t="e">
        <f t="shared" si="14"/>
        <v>#DIV/0!</v>
      </c>
      <c r="K109" s="33" t="e">
        <f t="shared" si="12"/>
        <v>#DIV/0!</v>
      </c>
      <c r="L109" s="144"/>
      <c r="M109" s="145"/>
    </row>
    <row r="110" spans="1:13" ht="15" x14ac:dyDescent="0.25">
      <c r="A110" s="31" t="s">
        <v>145</v>
      </c>
      <c r="B110" s="32" t="str">
        <f t="shared" si="15"/>
        <v>GS-2</v>
      </c>
      <c r="C110" s="140"/>
      <c r="D110" s="140"/>
      <c r="E110" s="140"/>
      <c r="F110" s="141">
        <f t="shared" si="13"/>
        <v>0</v>
      </c>
      <c r="G110" s="142"/>
      <c r="H110" s="143"/>
      <c r="I110" s="70">
        <f t="shared" si="16"/>
        <v>0</v>
      </c>
      <c r="J110" s="141" t="e">
        <f t="shared" si="14"/>
        <v>#DIV/0!</v>
      </c>
      <c r="K110" s="33" t="e">
        <f t="shared" si="12"/>
        <v>#DIV/0!</v>
      </c>
      <c r="L110" s="144"/>
      <c r="M110" s="145"/>
    </row>
    <row r="111" spans="1:13" ht="15" x14ac:dyDescent="0.25">
      <c r="A111" s="31" t="s">
        <v>146</v>
      </c>
      <c r="B111" s="32" t="str">
        <f t="shared" si="15"/>
        <v>TOU-GS-3</v>
      </c>
      <c r="C111" s="140"/>
      <c r="D111" s="140"/>
      <c r="E111" s="140"/>
      <c r="F111" s="141">
        <f t="shared" si="13"/>
        <v>0</v>
      </c>
      <c r="G111" s="142"/>
      <c r="H111" s="143"/>
      <c r="I111" s="70">
        <f t="shared" si="16"/>
        <v>0</v>
      </c>
      <c r="J111" s="141" t="e">
        <f t="shared" si="14"/>
        <v>#DIV/0!</v>
      </c>
      <c r="K111" s="33" t="e">
        <f t="shared" si="12"/>
        <v>#DIV/0!</v>
      </c>
      <c r="L111" s="144"/>
      <c r="M111" s="145"/>
    </row>
    <row r="112" spans="1:13" ht="15" x14ac:dyDescent="0.25">
      <c r="A112" s="31" t="s">
        <v>147</v>
      </c>
      <c r="B112" s="32" t="str">
        <f t="shared" si="15"/>
        <v>TOU-8-SEC</v>
      </c>
      <c r="C112" s="140"/>
      <c r="D112" s="140"/>
      <c r="E112" s="140"/>
      <c r="F112" s="141">
        <f t="shared" si="13"/>
        <v>0</v>
      </c>
      <c r="G112" s="142"/>
      <c r="H112" s="146"/>
      <c r="I112" s="70">
        <f t="shared" si="16"/>
        <v>0</v>
      </c>
      <c r="J112" s="141" t="e">
        <f t="shared" si="14"/>
        <v>#DIV/0!</v>
      </c>
      <c r="K112" s="33" t="e">
        <f t="shared" si="12"/>
        <v>#DIV/0!</v>
      </c>
      <c r="L112" s="144"/>
      <c r="M112" s="145"/>
    </row>
    <row r="113" spans="1:13" ht="15" x14ac:dyDescent="0.25">
      <c r="A113" s="31" t="s">
        <v>148</v>
      </c>
      <c r="B113" s="32" t="str">
        <f t="shared" si="15"/>
        <v>TOU-8-PRI</v>
      </c>
      <c r="C113" s="140"/>
      <c r="D113" s="140"/>
      <c r="E113" s="140"/>
      <c r="F113" s="141">
        <f t="shared" si="13"/>
        <v>0</v>
      </c>
      <c r="G113" s="142"/>
      <c r="H113" s="146"/>
      <c r="I113" s="70">
        <f t="shared" si="16"/>
        <v>0</v>
      </c>
      <c r="J113" s="141" t="e">
        <f t="shared" si="14"/>
        <v>#DIV/0!</v>
      </c>
      <c r="K113" s="33" t="e">
        <f t="shared" si="12"/>
        <v>#DIV/0!</v>
      </c>
      <c r="L113" s="144"/>
      <c r="M113" s="145"/>
    </row>
    <row r="114" spans="1:13" ht="15" x14ac:dyDescent="0.25">
      <c r="A114" s="31" t="s">
        <v>149</v>
      </c>
      <c r="B114" s="32" t="str">
        <f t="shared" si="15"/>
        <v>TOU-8-SUB</v>
      </c>
      <c r="C114" s="140"/>
      <c r="D114" s="140"/>
      <c r="E114" s="140"/>
      <c r="F114" s="141">
        <f t="shared" si="13"/>
        <v>0</v>
      </c>
      <c r="G114" s="142"/>
      <c r="H114" s="146"/>
      <c r="I114" s="70">
        <f t="shared" si="16"/>
        <v>0</v>
      </c>
      <c r="J114" s="141" t="e">
        <f t="shared" si="14"/>
        <v>#DIV/0!</v>
      </c>
      <c r="K114" s="33" t="e">
        <f t="shared" si="12"/>
        <v>#DIV/0!</v>
      </c>
      <c r="L114" s="144"/>
      <c r="M114" s="145"/>
    </row>
    <row r="115" spans="1:13" ht="15" x14ac:dyDescent="0.25">
      <c r="A115" s="31" t="s">
        <v>150</v>
      </c>
      <c r="B115" s="32" t="str">
        <f t="shared" si="15"/>
        <v>TOU-8-Standby-SEC</v>
      </c>
      <c r="C115" s="140"/>
      <c r="D115" s="140"/>
      <c r="E115" s="140"/>
      <c r="F115" s="141">
        <f t="shared" si="13"/>
        <v>0</v>
      </c>
      <c r="G115" s="142"/>
      <c r="H115" s="146"/>
      <c r="I115" s="70">
        <f t="shared" si="16"/>
        <v>0</v>
      </c>
      <c r="J115" s="141" t="e">
        <f t="shared" si="14"/>
        <v>#DIV/0!</v>
      </c>
      <c r="K115" s="33" t="e">
        <f t="shared" si="12"/>
        <v>#DIV/0!</v>
      </c>
      <c r="L115" s="144"/>
      <c r="M115" s="145"/>
    </row>
    <row r="116" spans="1:13" ht="15" x14ac:dyDescent="0.25">
      <c r="A116" s="31" t="s">
        <v>151</v>
      </c>
      <c r="B116" s="32" t="str">
        <f t="shared" si="15"/>
        <v>TOU-8-Standby-PRI</v>
      </c>
      <c r="C116" s="140"/>
      <c r="D116" s="140"/>
      <c r="E116" s="140"/>
      <c r="F116" s="141">
        <f t="shared" si="13"/>
        <v>0</v>
      </c>
      <c r="G116" s="142"/>
      <c r="H116" s="146"/>
      <c r="I116" s="70">
        <f t="shared" si="16"/>
        <v>0</v>
      </c>
      <c r="J116" s="141" t="e">
        <f t="shared" si="14"/>
        <v>#DIV/0!</v>
      </c>
      <c r="K116" s="33" t="e">
        <f t="shared" si="12"/>
        <v>#DIV/0!</v>
      </c>
      <c r="L116" s="144"/>
      <c r="M116" s="145"/>
    </row>
    <row r="117" spans="1:13" ht="15" x14ac:dyDescent="0.25">
      <c r="A117" s="31" t="s">
        <v>152</v>
      </c>
      <c r="B117" s="32" t="str">
        <f t="shared" si="15"/>
        <v>TOU-8-Standby-SUB</v>
      </c>
      <c r="C117" s="147"/>
      <c r="D117" s="147"/>
      <c r="E117" s="147"/>
      <c r="F117" s="141">
        <f t="shared" si="13"/>
        <v>0</v>
      </c>
      <c r="G117" s="142"/>
      <c r="H117" s="146"/>
      <c r="I117" s="70">
        <f t="shared" si="16"/>
        <v>0</v>
      </c>
      <c r="J117" s="141" t="e">
        <f t="shared" si="14"/>
        <v>#DIV/0!</v>
      </c>
      <c r="K117" s="33" t="e">
        <f t="shared" si="12"/>
        <v>#DIV/0!</v>
      </c>
      <c r="L117" s="144"/>
      <c r="M117" s="145"/>
    </row>
    <row r="118" spans="1:13" ht="15" x14ac:dyDescent="0.25">
      <c r="A118" s="31" t="s">
        <v>153</v>
      </c>
      <c r="B118" s="32" t="str">
        <f t="shared" si="15"/>
        <v>TOU-PA-2</v>
      </c>
      <c r="C118" s="140"/>
      <c r="D118" s="140"/>
      <c r="E118" s="140"/>
      <c r="F118" s="141">
        <f t="shared" si="13"/>
        <v>0</v>
      </c>
      <c r="G118" s="142"/>
      <c r="H118" s="143"/>
      <c r="I118" s="70">
        <f t="shared" si="16"/>
        <v>0</v>
      </c>
      <c r="J118" s="141" t="e">
        <f t="shared" si="14"/>
        <v>#DIV/0!</v>
      </c>
      <c r="K118" s="33" t="e">
        <f t="shared" si="12"/>
        <v>#DIV/0!</v>
      </c>
      <c r="L118" s="144"/>
      <c r="M118" s="145"/>
    </row>
    <row r="119" spans="1:13" ht="15" x14ac:dyDescent="0.25">
      <c r="A119" s="31" t="s">
        <v>154</v>
      </c>
      <c r="B119" s="32" t="str">
        <f t="shared" si="15"/>
        <v>TOU-PA-3</v>
      </c>
      <c r="C119" s="140"/>
      <c r="D119" s="140"/>
      <c r="E119" s="140"/>
      <c r="F119" s="141">
        <f t="shared" si="13"/>
        <v>0</v>
      </c>
      <c r="G119" s="142"/>
      <c r="H119" s="143"/>
      <c r="I119" s="70">
        <f t="shared" si="16"/>
        <v>0</v>
      </c>
      <c r="J119" s="141" t="e">
        <f t="shared" si="14"/>
        <v>#DIV/0!</v>
      </c>
      <c r="K119" s="33" t="e">
        <f t="shared" si="12"/>
        <v>#DIV/0!</v>
      </c>
      <c r="L119" s="144"/>
      <c r="M119" s="145"/>
    </row>
    <row r="120" spans="1:13" ht="15" x14ac:dyDescent="0.25">
      <c r="A120" s="31" t="s">
        <v>155</v>
      </c>
      <c r="B120" s="32" t="str">
        <f t="shared" si="15"/>
        <v>Street Lighting</v>
      </c>
      <c r="C120" s="140"/>
      <c r="D120" s="140"/>
      <c r="E120" s="140"/>
      <c r="F120" s="141">
        <f t="shared" si="13"/>
        <v>0</v>
      </c>
      <c r="G120" s="142"/>
      <c r="H120" s="143"/>
      <c r="I120" s="70">
        <f t="shared" si="16"/>
        <v>0</v>
      </c>
      <c r="J120" s="141" t="e">
        <f t="shared" si="14"/>
        <v>#DIV/0!</v>
      </c>
      <c r="K120" s="33" t="e">
        <f t="shared" si="12"/>
        <v>#DIV/0!</v>
      </c>
      <c r="L120" s="148"/>
      <c r="M120" s="145"/>
    </row>
    <row r="121" spans="1:13" ht="15" x14ac:dyDescent="0.25">
      <c r="A121" s="31" t="s">
        <v>156</v>
      </c>
      <c r="B121" s="61" t="s">
        <v>66</v>
      </c>
      <c r="C121" s="140"/>
      <c r="D121" s="140"/>
      <c r="E121" s="140"/>
      <c r="F121" s="141"/>
      <c r="G121" s="142"/>
      <c r="H121" s="143"/>
      <c r="I121" s="70"/>
      <c r="J121" s="141"/>
      <c r="K121" s="33"/>
      <c r="L121" s="148"/>
      <c r="M121" s="145"/>
    </row>
    <row r="122" spans="1:13" ht="15" x14ac:dyDescent="0.25">
      <c r="A122" s="31">
        <v>36</v>
      </c>
      <c r="B122" s="65" t="s">
        <v>67</v>
      </c>
      <c r="C122" s="68">
        <f>SUM(C107:C121)</f>
        <v>0</v>
      </c>
      <c r="D122" s="68">
        <f>SUM(D107:D121)</f>
        <v>0</v>
      </c>
      <c r="E122" s="68">
        <f>SUM(E107:E121)</f>
        <v>0</v>
      </c>
      <c r="F122" s="68">
        <f>SUM(F107:F121)</f>
        <v>0</v>
      </c>
      <c r="G122" s="66"/>
      <c r="H122" s="68">
        <f>SUM(H107:H121)</f>
        <v>0</v>
      </c>
      <c r="I122" s="68">
        <f>SUM(I107:I121)</f>
        <v>0</v>
      </c>
      <c r="J122" s="68" t="e">
        <f>SUM(J107:J121)</f>
        <v>#DIV/0!</v>
      </c>
      <c r="K122" s="149" t="e">
        <f>SUM(K107:K121)</f>
        <v>#DIV/0!</v>
      </c>
    </row>
    <row r="123" spans="1:13" x14ac:dyDescent="0.2">
      <c r="A123" s="31">
        <f t="shared" ref="A123:A129" si="17">A122+1</f>
        <v>37</v>
      </c>
    </row>
    <row r="124" spans="1:13" s="84" customFormat="1" ht="15.75" x14ac:dyDescent="0.25">
      <c r="A124" s="31">
        <f t="shared" si="17"/>
        <v>38</v>
      </c>
      <c r="B124" s="150"/>
      <c r="M124" s="86"/>
    </row>
    <row r="125" spans="1:13" s="84" customFormat="1" ht="15.75" x14ac:dyDescent="0.25">
      <c r="A125" s="31">
        <f t="shared" si="17"/>
        <v>39</v>
      </c>
      <c r="B125" s="150" t="s">
        <v>157</v>
      </c>
      <c r="M125" s="86"/>
    </row>
    <row r="126" spans="1:13" s="84" customFormat="1" x14ac:dyDescent="0.2">
      <c r="A126" s="31">
        <f t="shared" si="17"/>
        <v>40</v>
      </c>
      <c r="C126" s="151" t="s">
        <v>6</v>
      </c>
      <c r="D126" s="151" t="s">
        <v>7</v>
      </c>
      <c r="E126" s="151" t="s">
        <v>8</v>
      </c>
      <c r="F126" s="152" t="s">
        <v>9</v>
      </c>
      <c r="G126" s="153"/>
      <c r="H126" s="153"/>
      <c r="I126" s="153"/>
      <c r="J126" s="154"/>
      <c r="K126" s="153"/>
      <c r="M126" s="86"/>
    </row>
    <row r="127" spans="1:13" s="155" customFormat="1" ht="25.5" x14ac:dyDescent="0.2">
      <c r="A127" s="31">
        <f t="shared" si="17"/>
        <v>41</v>
      </c>
      <c r="C127" s="156"/>
      <c r="D127" s="156"/>
      <c r="E127" s="157" t="s">
        <v>158</v>
      </c>
      <c r="F127" s="157" t="s">
        <v>159</v>
      </c>
      <c r="G127" s="158"/>
      <c r="H127" s="158"/>
      <c r="I127" s="158"/>
      <c r="J127" s="159"/>
      <c r="K127" s="158"/>
      <c r="M127" s="79"/>
    </row>
    <row r="128" spans="1:13" s="155" customFormat="1" x14ac:dyDescent="0.2">
      <c r="A128" s="31">
        <f t="shared" si="17"/>
        <v>42</v>
      </c>
      <c r="C128" s="156"/>
      <c r="D128" s="156"/>
      <c r="E128" s="157"/>
      <c r="G128" s="159"/>
      <c r="H128" s="158"/>
      <c r="I128" s="158"/>
      <c r="J128" s="158"/>
      <c r="K128" s="158"/>
      <c r="M128" s="79"/>
    </row>
    <row r="129" spans="1:13" s="78" customFormat="1" ht="25.5" x14ac:dyDescent="0.2">
      <c r="A129" s="31">
        <f t="shared" si="17"/>
        <v>43</v>
      </c>
      <c r="B129" s="76" t="s">
        <v>26</v>
      </c>
      <c r="C129" s="76" t="s">
        <v>160</v>
      </c>
      <c r="D129" s="76" t="s">
        <v>138</v>
      </c>
      <c r="E129" s="76" t="s">
        <v>75</v>
      </c>
      <c r="F129" s="76" t="s">
        <v>76</v>
      </c>
      <c r="G129" s="160"/>
      <c r="H129" s="160"/>
      <c r="I129" s="160"/>
      <c r="J129" s="160"/>
      <c r="M129" s="79"/>
    </row>
    <row r="130" spans="1:13" s="84" customFormat="1" ht="15" x14ac:dyDescent="0.25">
      <c r="A130" s="80" t="s">
        <v>161</v>
      </c>
      <c r="B130" s="81" t="s">
        <v>54</v>
      </c>
      <c r="C130" s="140"/>
      <c r="D130" s="161"/>
      <c r="E130" s="141">
        <f>C130*$D130</f>
        <v>0</v>
      </c>
      <c r="F130" s="168" t="e">
        <f>J115</f>
        <v>#DIV/0!</v>
      </c>
      <c r="G130" s="154"/>
      <c r="H130" s="103"/>
      <c r="I130" s="103"/>
      <c r="J130" s="154"/>
      <c r="M130" s="86"/>
    </row>
    <row r="131" spans="1:13" s="84" customFormat="1" ht="15" x14ac:dyDescent="0.25">
      <c r="A131" s="80" t="s">
        <v>162</v>
      </c>
      <c r="B131" s="81" t="s">
        <v>56</v>
      </c>
      <c r="C131" s="140"/>
      <c r="D131" s="161"/>
      <c r="E131" s="141">
        <f>C131*$D131</f>
        <v>0</v>
      </c>
      <c r="F131" s="168" t="e">
        <f>J116</f>
        <v>#DIV/0!</v>
      </c>
      <c r="G131" s="154"/>
      <c r="H131" s="103"/>
      <c r="I131" s="103"/>
      <c r="J131" s="154"/>
      <c r="M131" s="86"/>
    </row>
    <row r="132" spans="1:13" s="84" customFormat="1" ht="15" x14ac:dyDescent="0.25">
      <c r="A132" s="80" t="s">
        <v>163</v>
      </c>
      <c r="B132" s="81" t="s">
        <v>58</v>
      </c>
      <c r="C132" s="147"/>
      <c r="D132" s="162"/>
      <c r="E132" s="163">
        <f>C132*$D132</f>
        <v>0</v>
      </c>
      <c r="F132" s="168" t="e">
        <f>J117</f>
        <v>#DIV/0!</v>
      </c>
      <c r="G132" s="154"/>
      <c r="H132" s="103"/>
      <c r="I132" s="103"/>
      <c r="J132" s="154"/>
      <c r="M132" s="86"/>
    </row>
    <row r="133" spans="1:13" x14ac:dyDescent="0.2">
      <c r="A133" s="80" t="s">
        <v>164</v>
      </c>
      <c r="B133" s="61" t="s">
        <v>66</v>
      </c>
      <c r="C133" s="140"/>
      <c r="D133" s="140"/>
      <c r="E133" s="7"/>
    </row>
    <row r="148" spans="13:13" x14ac:dyDescent="0.2">
      <c r="M148" s="5"/>
    </row>
    <row r="149" spans="13:13" x14ac:dyDescent="0.2">
      <c r="M149" s="5"/>
    </row>
    <row r="150" spans="13:13" x14ac:dyDescent="0.2">
      <c r="M150" s="5"/>
    </row>
    <row r="151" spans="13:13" x14ac:dyDescent="0.2">
      <c r="M151" s="5"/>
    </row>
    <row r="152" spans="13:13" x14ac:dyDescent="0.2">
      <c r="M152" s="5"/>
    </row>
    <row r="153" spans="13:13" x14ac:dyDescent="0.2">
      <c r="M153" s="5"/>
    </row>
    <row r="154" spans="13:13" x14ac:dyDescent="0.2">
      <c r="M154" s="5"/>
    </row>
    <row r="155" spans="13:13" x14ac:dyDescent="0.2">
      <c r="M155" s="5"/>
    </row>
    <row r="156" spans="13:13" x14ac:dyDescent="0.2">
      <c r="M156" s="5"/>
    </row>
    <row r="157" spans="13:13" x14ac:dyDescent="0.2">
      <c r="M157" s="5"/>
    </row>
    <row r="158" spans="13:13" x14ac:dyDescent="0.2">
      <c r="M158" s="5"/>
    </row>
    <row r="159" spans="13:13" x14ac:dyDescent="0.2">
      <c r="M159" s="5"/>
    </row>
    <row r="160" spans="13:13" x14ac:dyDescent="0.2">
      <c r="M160" s="5"/>
    </row>
    <row r="161" spans="13:13" x14ac:dyDescent="0.2">
      <c r="M161" s="5"/>
    </row>
    <row r="162" spans="13:13" x14ac:dyDescent="0.2">
      <c r="M162" s="5"/>
    </row>
    <row r="163" spans="13:13" x14ac:dyDescent="0.2">
      <c r="M163" s="5"/>
    </row>
    <row r="164" spans="13:13" x14ac:dyDescent="0.2">
      <c r="M164" s="5"/>
    </row>
    <row r="165" spans="13:13" x14ac:dyDescent="0.2">
      <c r="M165" s="5"/>
    </row>
    <row r="166" spans="13:13" x14ac:dyDescent="0.2">
      <c r="M166" s="5"/>
    </row>
    <row r="167" spans="13:13" x14ac:dyDescent="0.2">
      <c r="M167" s="5"/>
    </row>
    <row r="168" spans="13:13" x14ac:dyDescent="0.2">
      <c r="M168" s="5"/>
    </row>
    <row r="169" spans="13:13" x14ac:dyDescent="0.2">
      <c r="M169" s="5"/>
    </row>
    <row r="170" spans="13:13" x14ac:dyDescent="0.2">
      <c r="M170" s="5"/>
    </row>
    <row r="171" spans="13:13" x14ac:dyDescent="0.2">
      <c r="M171" s="5"/>
    </row>
    <row r="172" spans="13:13" x14ac:dyDescent="0.2">
      <c r="M172" s="5"/>
    </row>
    <row r="173" spans="13:13" x14ac:dyDescent="0.2">
      <c r="M173" s="5"/>
    </row>
    <row r="174" spans="13:13" x14ac:dyDescent="0.2">
      <c r="M174" s="5"/>
    </row>
    <row r="175" spans="13:13" x14ac:dyDescent="0.2">
      <c r="M175" s="5"/>
    </row>
    <row r="176" spans="13:13" x14ac:dyDescent="0.2">
      <c r="M176" s="5"/>
    </row>
    <row r="177" spans="13:13" x14ac:dyDescent="0.2">
      <c r="M177" s="5"/>
    </row>
    <row r="178" spans="13:13" x14ac:dyDescent="0.2">
      <c r="M178" s="5"/>
    </row>
    <row r="179" spans="13:13" x14ac:dyDescent="0.2">
      <c r="M179" s="5"/>
    </row>
    <row r="180" spans="13:13" x14ac:dyDescent="0.2">
      <c r="M180" s="5"/>
    </row>
    <row r="181" spans="13:13" x14ac:dyDescent="0.2">
      <c r="M181" s="5"/>
    </row>
    <row r="182" spans="13:13" x14ac:dyDescent="0.2">
      <c r="M182" s="5"/>
    </row>
    <row r="183" spans="13:13" x14ac:dyDescent="0.2">
      <c r="M183" s="5"/>
    </row>
    <row r="184" spans="13:13" x14ac:dyDescent="0.2">
      <c r="M184" s="5"/>
    </row>
    <row r="185" spans="13:13" x14ac:dyDescent="0.2">
      <c r="M185" s="5"/>
    </row>
    <row r="186" spans="13:13" x14ac:dyDescent="0.2">
      <c r="M186" s="5"/>
    </row>
    <row r="187" spans="13:13" x14ac:dyDescent="0.2">
      <c r="M187" s="5"/>
    </row>
    <row r="188" spans="13:13" x14ac:dyDescent="0.2">
      <c r="M188" s="5"/>
    </row>
    <row r="189" spans="13:13" x14ac:dyDescent="0.2">
      <c r="M189" s="5"/>
    </row>
    <row r="190" spans="13:13" x14ac:dyDescent="0.2">
      <c r="M190" s="5"/>
    </row>
    <row r="191" spans="13:13" x14ac:dyDescent="0.2">
      <c r="M191" s="5"/>
    </row>
    <row r="192" spans="13:13" x14ac:dyDescent="0.2">
      <c r="M192" s="5"/>
    </row>
    <row r="193" spans="13:13" x14ac:dyDescent="0.2">
      <c r="M193" s="5"/>
    </row>
    <row r="194" spans="13:13" x14ac:dyDescent="0.2">
      <c r="M194" s="5"/>
    </row>
    <row r="195" spans="13:13" x14ac:dyDescent="0.2">
      <c r="M195" s="5"/>
    </row>
    <row r="196" spans="13:13" x14ac:dyDescent="0.2">
      <c r="M196" s="5"/>
    </row>
    <row r="197" spans="13:13" x14ac:dyDescent="0.2">
      <c r="M197" s="5"/>
    </row>
    <row r="198" spans="13:13" x14ac:dyDescent="0.2">
      <c r="M198" s="5"/>
    </row>
    <row r="199" spans="13:13" x14ac:dyDescent="0.2">
      <c r="M199" s="5"/>
    </row>
    <row r="200" spans="13:13" x14ac:dyDescent="0.2">
      <c r="M200" s="5"/>
    </row>
    <row r="201" spans="13:13" x14ac:dyDescent="0.2">
      <c r="M201" s="5"/>
    </row>
    <row r="202" spans="13:13" x14ac:dyDescent="0.2">
      <c r="M202" s="5"/>
    </row>
    <row r="203" spans="13:13" x14ac:dyDescent="0.2">
      <c r="M203" s="5"/>
    </row>
    <row r="204" spans="13:13" x14ac:dyDescent="0.2">
      <c r="M204" s="5"/>
    </row>
    <row r="205" spans="13:13" x14ac:dyDescent="0.2">
      <c r="M205" s="5"/>
    </row>
    <row r="206" spans="13:13" x14ac:dyDescent="0.2">
      <c r="M206" s="5"/>
    </row>
    <row r="207" spans="13:13" x14ac:dyDescent="0.2">
      <c r="M207" s="5"/>
    </row>
    <row r="208" spans="13:13" x14ac:dyDescent="0.2">
      <c r="M208" s="5"/>
    </row>
    <row r="209" spans="13:13" x14ac:dyDescent="0.2">
      <c r="M209" s="5"/>
    </row>
    <row r="210" spans="13:13" x14ac:dyDescent="0.2">
      <c r="M210" s="5"/>
    </row>
    <row r="211" spans="13:13" x14ac:dyDescent="0.2">
      <c r="M211" s="5"/>
    </row>
    <row r="212" spans="13:13" x14ac:dyDescent="0.2">
      <c r="M212" s="5"/>
    </row>
    <row r="213" spans="13:13" x14ac:dyDescent="0.2">
      <c r="M213" s="5"/>
    </row>
    <row r="214" spans="13:13" x14ac:dyDescent="0.2">
      <c r="M214" s="5"/>
    </row>
    <row r="215" spans="13:13" x14ac:dyDescent="0.2">
      <c r="M215" s="5"/>
    </row>
    <row r="216" spans="13:13" x14ac:dyDescent="0.2">
      <c r="M216" s="5"/>
    </row>
    <row r="217" spans="13:13" x14ac:dyDescent="0.2">
      <c r="M217" s="5"/>
    </row>
    <row r="218" spans="13:13" x14ac:dyDescent="0.2">
      <c r="M218" s="5"/>
    </row>
    <row r="219" spans="13:13" x14ac:dyDescent="0.2">
      <c r="M219" s="5"/>
    </row>
    <row r="220" spans="13:13" x14ac:dyDescent="0.2">
      <c r="M220" s="5"/>
    </row>
    <row r="221" spans="13:13" x14ac:dyDescent="0.2">
      <c r="M221" s="5"/>
    </row>
    <row r="222" spans="13:13" x14ac:dyDescent="0.2">
      <c r="M222" s="5"/>
    </row>
    <row r="223" spans="13:13" x14ac:dyDescent="0.2">
      <c r="M223" s="5"/>
    </row>
    <row r="224" spans="13:13" x14ac:dyDescent="0.2">
      <c r="M224" s="5"/>
    </row>
    <row r="225" spans="13:13" x14ac:dyDescent="0.2">
      <c r="M225" s="5"/>
    </row>
    <row r="226" spans="13:13" x14ac:dyDescent="0.2">
      <c r="M226" s="5"/>
    </row>
    <row r="227" spans="13:13" x14ac:dyDescent="0.2">
      <c r="M227" s="5"/>
    </row>
    <row r="228" spans="13:13" x14ac:dyDescent="0.2">
      <c r="M228" s="5"/>
    </row>
    <row r="229" spans="13:13" x14ac:dyDescent="0.2">
      <c r="M229" s="5"/>
    </row>
    <row r="230" spans="13:13" x14ac:dyDescent="0.2">
      <c r="M230" s="5"/>
    </row>
    <row r="231" spans="13:13" x14ac:dyDescent="0.2">
      <c r="M231" s="5"/>
    </row>
    <row r="232" spans="13:13" x14ac:dyDescent="0.2">
      <c r="M232" s="5"/>
    </row>
    <row r="233" spans="13:13" x14ac:dyDescent="0.2">
      <c r="M233" s="5"/>
    </row>
    <row r="234" spans="13:13" x14ac:dyDescent="0.2">
      <c r="M234" s="5"/>
    </row>
    <row r="235" spans="13:13" x14ac:dyDescent="0.2">
      <c r="M235" s="5"/>
    </row>
    <row r="236" spans="13:13" x14ac:dyDescent="0.2">
      <c r="M236" s="5"/>
    </row>
    <row r="237" spans="13:13" x14ac:dyDescent="0.2">
      <c r="M237" s="5"/>
    </row>
    <row r="238" spans="13:13" x14ac:dyDescent="0.2">
      <c r="M238" s="5"/>
    </row>
    <row r="239" spans="13:13" x14ac:dyDescent="0.2">
      <c r="M239" s="5"/>
    </row>
    <row r="240" spans="13:13" x14ac:dyDescent="0.2">
      <c r="M240" s="5"/>
    </row>
    <row r="241" spans="13:13" x14ac:dyDescent="0.2">
      <c r="M241" s="5"/>
    </row>
    <row r="242" spans="13:13" x14ac:dyDescent="0.2">
      <c r="M242" s="5"/>
    </row>
    <row r="243" spans="13:13" x14ac:dyDescent="0.2">
      <c r="M243" s="5"/>
    </row>
    <row r="244" spans="13:13" x14ac:dyDescent="0.2">
      <c r="M244" s="5"/>
    </row>
    <row r="245" spans="13:13" x14ac:dyDescent="0.2">
      <c r="M245" s="5"/>
    </row>
    <row r="246" spans="13:13" x14ac:dyDescent="0.2">
      <c r="M246" s="5"/>
    </row>
    <row r="247" spans="13:13" x14ac:dyDescent="0.2">
      <c r="M247" s="5"/>
    </row>
    <row r="248" spans="13:13" x14ac:dyDescent="0.2">
      <c r="M248" s="5"/>
    </row>
    <row r="249" spans="13:13" x14ac:dyDescent="0.2">
      <c r="M249" s="5"/>
    </row>
    <row r="250" spans="13:13" x14ac:dyDescent="0.2">
      <c r="M250" s="5"/>
    </row>
    <row r="251" spans="13:13" x14ac:dyDescent="0.2">
      <c r="M251" s="5"/>
    </row>
    <row r="252" spans="13:13" x14ac:dyDescent="0.2">
      <c r="M252" s="5"/>
    </row>
    <row r="253" spans="13:13" x14ac:dyDescent="0.2">
      <c r="M253" s="5"/>
    </row>
    <row r="254" spans="13:13" x14ac:dyDescent="0.2">
      <c r="M254" s="5"/>
    </row>
    <row r="255" spans="13:13" x14ac:dyDescent="0.2">
      <c r="M255" s="5"/>
    </row>
    <row r="256" spans="13:13" x14ac:dyDescent="0.2">
      <c r="M256" s="5"/>
    </row>
  </sheetData>
  <mergeCells count="4">
    <mergeCell ref="L10:N10"/>
    <mergeCell ref="M14:N14"/>
    <mergeCell ref="C105:F105"/>
    <mergeCell ref="E9:I9"/>
  </mergeCells>
  <pageMargins left="0.7" right="0.7" top="0.75" bottom="0.75" header="0.3" footer="0.3"/>
  <pageSetup scale="55" orientation="landscape" verticalDpi="0" r:id="rId1"/>
  <headerFooter>
    <oddHeader xml:space="preserve">&amp;C&amp;"-,Bold"Attachment 2
Proposed Schedule 33&amp;K000000
</oddHeader>
  </headerFooter>
  <rowBreaks count="2" manualBreakCount="2">
    <brk id="40" max="16383" man="1"/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</vt:lpstr>
      <vt:lpstr>Sch 33</vt:lpstr>
      <vt:lpstr>'Sch 33'!Print_Area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Hansen, Berton J</dc:creator>
  <cp:lastModifiedBy>Kim, Jee Young</cp:lastModifiedBy>
  <cp:lastPrinted>2016-03-29T15:04:07Z</cp:lastPrinted>
  <dcterms:created xsi:type="dcterms:W3CDTF">2016-02-17T17:44:38Z</dcterms:created>
  <dcterms:modified xsi:type="dcterms:W3CDTF">2016-05-13T21:58:34Z</dcterms:modified>
</cp:coreProperties>
</file>